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cengageo365-my.sharepoint.com/personal/kara_bombelli_cengage_com/Documents/Documents/Sr. Training Mgr/NGL/BIL/SDA/EOFs 7.16.20/"/>
    </mc:Choice>
  </mc:AlternateContent>
  <xr:revisionPtr revIDLastSave="1" documentId="13_ncr:1_{E8E0C950-D685-47A3-BE41-23C3ABDEC131}" xr6:coauthVersionLast="45" xr6:coauthVersionMax="45" xr10:uidLastSave="{B3BB7E38-D784-4DF9-BE92-9B1292045753}"/>
  <bookViews>
    <workbookView xWindow="-108" yWindow="-108" windowWidth="23256" windowHeight="12576" tabRatio="887" firstSheet="6" activeTab="14" xr2:uid="{C76C6DCB-7AB3-420F-A531-509491343017}"/>
  </bookViews>
  <sheets>
    <sheet name="Kindergarten" sheetId="2" r:id="rId1"/>
    <sheet name="Grade 1" sheetId="5" r:id="rId2"/>
    <sheet name="Grade 2" sheetId="6" r:id="rId3"/>
    <sheet name="Grade 3" sheetId="7" r:id="rId4"/>
    <sheet name="Grade 4" sheetId="8" r:id="rId5"/>
    <sheet name="Grade 5" sheetId="9" r:id="rId6"/>
    <sheet name="Grade 6" sheetId="10" r:id="rId7"/>
    <sheet name="Grade 7" sheetId="11" r:id="rId8"/>
    <sheet name="Grade 8" sheetId="12" r:id="rId9"/>
    <sheet name="Grade 6 Advanced" sheetId="13" r:id="rId10"/>
    <sheet name="Grade 7 Advanced" sheetId="14" r:id="rId11"/>
    <sheet name="Grade 7 Accelerated" sheetId="18" r:id="rId12"/>
    <sheet name="Algebra 1" sheetId="15" r:id="rId13"/>
    <sheet name="Pilot Info" sheetId="16" r:id="rId14"/>
    <sheet name="Order Summary" sheetId="3" r:id="rId15"/>
    <sheet name="Digital Fulfillment" sheetId="19" r:id="rId16"/>
    <sheet name="Order Information " sheetId="4" r:id="rId17"/>
    <sheet name="9.18 Pilot List" sheetId="17" state="hidden" r:id="rId18"/>
  </sheets>
  <externalReferences>
    <externalReference r:id="rId19"/>
  </externalReferences>
  <definedNames>
    <definedName name="_xlnm._FilterDatabase" localSheetId="17" hidden="1">'9.18 Pilot List'!$D$1:$H$91</definedName>
    <definedName name="orders">'9.18 Pilot List'!$A$1:$H$91</definedName>
    <definedName name="pilot">'9.18 Pilot List'!$D$1:$H$91</definedName>
    <definedName name="pilotcount" localSheetId="11">'[1]9.18 Pilot List'!$N$1:$P$63</definedName>
    <definedName name="pilotcount">'9.18 Pilot List'!$N$1:$P$63</definedName>
    <definedName name="_xlnm.Print_Area" localSheetId="12">'Algebra 1'!$A$3:$E$20</definedName>
    <definedName name="_xlnm.Print_Area" localSheetId="1">'Grade 1'!$A$3:$E$29</definedName>
    <definedName name="_xlnm.Print_Area" localSheetId="2">'Grade 2'!$A$3:$E$29</definedName>
    <definedName name="_xlnm.Print_Area" localSheetId="3">'Grade 3'!$A$3:$E$29</definedName>
    <definedName name="_xlnm.Print_Area" localSheetId="4">'Grade 4'!$A$3:$E$29</definedName>
    <definedName name="_xlnm.Print_Area" localSheetId="5">'Grade 5'!$A$3:$E$29</definedName>
    <definedName name="_xlnm.Print_Area" localSheetId="6">'Grade 6'!$A$3:$E$22</definedName>
    <definedName name="_xlnm.Print_Area" localSheetId="9">'Grade 6 Advanced'!$A$3:$E$25</definedName>
    <definedName name="_xlnm.Print_Area" localSheetId="7">'Grade 7'!$A$3:$E$23</definedName>
    <definedName name="_xlnm.Print_Area" localSheetId="11">'Grade 7 Accelerated'!$A$3:$E$23</definedName>
    <definedName name="_xlnm.Print_Area" localSheetId="10">'Grade 7 Advanced'!$A$3:$E$25</definedName>
    <definedName name="_xlnm.Print_Area" localSheetId="8">'Grade 8'!$A$3:$E$23</definedName>
    <definedName name="_xlnm.Print_Area" localSheetId="0">Kindergarten!$A$3:$E$29</definedName>
    <definedName name="Schools">'9.18 Pilot List'!$L$3:$O$63</definedName>
    <definedName name="State">'9.18 Pilot List'!$J$3:$J$25</definedName>
    <definedName name="zip" localSheetId="11">'[1]9.18 Pilot List'!$N$1:$O$63</definedName>
    <definedName name="zip">'9.18 Pilot List'!$N$1:$O$63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5" l="1"/>
  <c r="D6" i="18"/>
  <c r="D11" i="18" s="1"/>
  <c r="E7" i="18"/>
  <c r="D14" i="18" l="1"/>
  <c r="F14" i="18" s="1"/>
  <c r="D17" i="18"/>
  <c r="D18" i="18" s="1"/>
  <c r="E18" i="18" s="1"/>
  <c r="D22" i="18"/>
  <c r="F22" i="18" s="1"/>
  <c r="E20" i="18"/>
  <c r="E19" i="18"/>
  <c r="E16" i="18"/>
  <c r="E13" i="18"/>
  <c r="D12" i="18"/>
  <c r="E12" i="18" s="1"/>
  <c r="E10" i="18"/>
  <c r="E9" i="18"/>
  <c r="D15" i="18" l="1"/>
  <c r="E15" i="18" s="1"/>
  <c r="F17" i="18"/>
  <c r="F11" i="18"/>
  <c r="E6" i="18"/>
  <c r="D7" i="16"/>
  <c r="C15" i="16"/>
  <c r="B20" i="16" s="1"/>
  <c r="B18" i="16"/>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3" i="17"/>
  <c r="A10" i="17"/>
  <c r="A9" i="17"/>
  <c r="A8" i="17"/>
  <c r="A7" i="17"/>
  <c r="A6" i="17"/>
  <c r="A5" i="17"/>
  <c r="A4" i="17"/>
  <c r="A11" i="17"/>
  <c r="A12" i="17"/>
  <c r="A13" i="17"/>
  <c r="A14" i="17"/>
  <c r="A15" i="17"/>
  <c r="A16" i="17"/>
  <c r="A17" i="17"/>
  <c r="A18" i="17"/>
  <c r="A19" i="17"/>
  <c r="A20" i="17"/>
  <c r="A21" i="17"/>
  <c r="A22" i="17"/>
  <c r="A23" i="17"/>
  <c r="A24" i="17"/>
  <c r="A25" i="17"/>
  <c r="A26" i="17"/>
  <c r="A27" i="17"/>
  <c r="A28" i="17"/>
  <c r="A29" i="17"/>
  <c r="A30" i="17"/>
  <c r="A31" i="17"/>
  <c r="A32" i="17"/>
  <c r="C32" i="17" s="1"/>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3" i="17"/>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3" i="17"/>
  <c r="D19" i="15"/>
  <c r="D24" i="14"/>
  <c r="D24" i="13"/>
  <c r="D22" i="12"/>
  <c r="D22" i="11"/>
  <c r="E23" i="11"/>
  <c r="D21" i="10"/>
  <c r="D28" i="9"/>
  <c r="D28" i="8"/>
  <c r="F28" i="8" s="1"/>
  <c r="D28" i="7"/>
  <c r="F28" i="7" s="1"/>
  <c r="D28" i="6"/>
  <c r="D28" i="5"/>
  <c r="F28" i="5" s="1"/>
  <c r="D28" i="2"/>
  <c r="E23" i="18" l="1"/>
  <c r="E13" i="3" s="1"/>
  <c r="F23" i="18"/>
  <c r="F3" i="18" s="1"/>
  <c r="E18" i="16"/>
  <c r="F18" i="16"/>
  <c r="C18" i="16"/>
  <c r="D18" i="16"/>
  <c r="G18" i="16"/>
  <c r="G20" i="16"/>
  <c r="E20" i="16"/>
  <c r="C20" i="16"/>
  <c r="F20" i="16"/>
  <c r="D20" i="16"/>
  <c r="B19" i="16"/>
  <c r="E17" i="15"/>
  <c r="E14" i="15"/>
  <c r="E11" i="15"/>
  <c r="E9" i="15"/>
  <c r="D7" i="15"/>
  <c r="F19" i="15" s="1"/>
  <c r="E22" i="14"/>
  <c r="E21" i="14"/>
  <c r="E18" i="14"/>
  <c r="E15" i="14"/>
  <c r="E12" i="14"/>
  <c r="E11" i="14"/>
  <c r="E9" i="14"/>
  <c r="D7" i="14"/>
  <c r="E12" i="13"/>
  <c r="E11" i="13"/>
  <c r="E22" i="13"/>
  <c r="E21" i="13"/>
  <c r="E18" i="13"/>
  <c r="E15" i="13"/>
  <c r="E9" i="13"/>
  <c r="D7" i="13"/>
  <c r="E7" i="13" s="1"/>
  <c r="E20" i="12"/>
  <c r="E19" i="12"/>
  <c r="E18" i="12"/>
  <c r="E15" i="12"/>
  <c r="E14" i="12"/>
  <c r="E11" i="12"/>
  <c r="E9" i="12"/>
  <c r="D7" i="12"/>
  <c r="D16" i="12" s="1"/>
  <c r="F16" i="12" s="1"/>
  <c r="E20" i="11"/>
  <c r="E19" i="11"/>
  <c r="E15" i="11"/>
  <c r="E14" i="11"/>
  <c r="E11" i="11"/>
  <c r="E9" i="11"/>
  <c r="D7" i="11"/>
  <c r="E7" i="11" s="1"/>
  <c r="E15" i="10"/>
  <c r="E14" i="10"/>
  <c r="E11" i="10"/>
  <c r="E19" i="10"/>
  <c r="E18" i="10"/>
  <c r="E9" i="10"/>
  <c r="D7" i="10"/>
  <c r="D16" i="10" s="1"/>
  <c r="F16" i="10" s="1"/>
  <c r="E26" i="9"/>
  <c r="E25" i="9"/>
  <c r="E24" i="9"/>
  <c r="E23" i="9"/>
  <c r="E22" i="9"/>
  <c r="E21" i="9"/>
  <c r="E20" i="9"/>
  <c r="E19" i="9"/>
  <c r="E18" i="9"/>
  <c r="E17" i="9"/>
  <c r="E16" i="9"/>
  <c r="E9" i="9"/>
  <c r="D7" i="9"/>
  <c r="D14" i="9" s="1"/>
  <c r="F14" i="9" s="1"/>
  <c r="E26" i="8"/>
  <c r="E25" i="8"/>
  <c r="E24" i="8"/>
  <c r="E23" i="8"/>
  <c r="E22" i="8"/>
  <c r="E21" i="8"/>
  <c r="E20" i="8"/>
  <c r="E19" i="8"/>
  <c r="E18" i="8"/>
  <c r="E17" i="8"/>
  <c r="E16" i="8"/>
  <c r="D15" i="8"/>
  <c r="E15" i="8" s="1"/>
  <c r="D13" i="8"/>
  <c r="E13" i="8" s="1"/>
  <c r="E9" i="8"/>
  <c r="D7" i="8"/>
  <c r="D14" i="8" s="1"/>
  <c r="F14" i="8" s="1"/>
  <c r="E26" i="7"/>
  <c r="E25" i="7"/>
  <c r="E24" i="7"/>
  <c r="E23" i="7"/>
  <c r="E22" i="7"/>
  <c r="E21" i="7"/>
  <c r="E20" i="7"/>
  <c r="E19" i="7"/>
  <c r="E18" i="7"/>
  <c r="E17" i="7"/>
  <c r="E16" i="7"/>
  <c r="E9" i="7"/>
  <c r="D7" i="7"/>
  <c r="D14" i="7" s="1"/>
  <c r="F14" i="7" s="1"/>
  <c r="E26" i="6"/>
  <c r="E25" i="6"/>
  <c r="E24" i="6"/>
  <c r="E23" i="6"/>
  <c r="E22" i="6"/>
  <c r="E21" i="6"/>
  <c r="E20" i="6"/>
  <c r="E19" i="6"/>
  <c r="E18" i="6"/>
  <c r="E17" i="6"/>
  <c r="E16" i="6"/>
  <c r="E9" i="6"/>
  <c r="D7" i="6"/>
  <c r="D14" i="6" s="1"/>
  <c r="F14" i="6" s="1"/>
  <c r="D17" i="12" l="1"/>
  <c r="E17" i="12" s="1"/>
  <c r="D16" i="14"/>
  <c r="F16" i="14" s="1"/>
  <c r="D19" i="14"/>
  <c r="G19" i="16"/>
  <c r="E19" i="16"/>
  <c r="C19" i="16"/>
  <c r="F19" i="16"/>
  <c r="D19" i="16"/>
  <c r="E7" i="15"/>
  <c r="D15" i="15"/>
  <c r="E7" i="14"/>
  <c r="D13" i="14"/>
  <c r="F24" i="14"/>
  <c r="D15" i="9"/>
  <c r="E15" i="9" s="1"/>
  <c r="D19" i="13"/>
  <c r="D16" i="13"/>
  <c r="D13" i="13"/>
  <c r="F24" i="13"/>
  <c r="D12" i="12"/>
  <c r="E7" i="12"/>
  <c r="F22" i="12"/>
  <c r="D16" i="11"/>
  <c r="D12" i="11"/>
  <c r="F22" i="11"/>
  <c r="D17" i="10"/>
  <c r="E17" i="10" s="1"/>
  <c r="F21" i="10"/>
  <c r="E7" i="10"/>
  <c r="D12" i="10"/>
  <c r="E7" i="9"/>
  <c r="F28" i="9"/>
  <c r="D12" i="9"/>
  <c r="E7" i="8"/>
  <c r="E29" i="8" s="1"/>
  <c r="E6" i="3" s="1"/>
  <c r="D12" i="8"/>
  <c r="F12" i="8" s="1"/>
  <c r="D15" i="7"/>
  <c r="E15" i="7" s="1"/>
  <c r="E7" i="7"/>
  <c r="D12" i="7"/>
  <c r="D15" i="6"/>
  <c r="E15" i="6" s="1"/>
  <c r="F28" i="6"/>
  <c r="E7" i="6"/>
  <c r="D12" i="6"/>
  <c r="E26" i="5"/>
  <c r="E25" i="5"/>
  <c r="E24" i="5"/>
  <c r="E23" i="5"/>
  <c r="E22" i="5"/>
  <c r="E21" i="5"/>
  <c r="E20" i="5"/>
  <c r="E19" i="5"/>
  <c r="E18" i="5"/>
  <c r="E17" i="5"/>
  <c r="E16" i="5"/>
  <c r="E9" i="5"/>
  <c r="D7" i="5"/>
  <c r="F12" i="12" l="1"/>
  <c r="F23" i="12" s="1"/>
  <c r="F3" i="12" s="1"/>
  <c r="D13" i="12"/>
  <c r="E13" i="12" s="1"/>
  <c r="E23" i="12" s="1"/>
  <c r="E10" i="3" s="1"/>
  <c r="D20" i="14"/>
  <c r="E20" i="14" s="1"/>
  <c r="F19" i="14"/>
  <c r="D17" i="14"/>
  <c r="E17" i="14" s="1"/>
  <c r="F15" i="15"/>
  <c r="D16" i="15"/>
  <c r="E16" i="15" s="1"/>
  <c r="F12" i="15"/>
  <c r="F20" i="15" s="1"/>
  <c r="F3" i="15" s="1"/>
  <c r="D13" i="15"/>
  <c r="E13" i="15" s="1"/>
  <c r="F13" i="14"/>
  <c r="D14" i="14"/>
  <c r="E14" i="14" s="1"/>
  <c r="F12" i="9"/>
  <c r="F29" i="9" s="1"/>
  <c r="F3" i="9" s="1"/>
  <c r="D13" i="9"/>
  <c r="E13" i="9" s="1"/>
  <c r="E29" i="9" s="1"/>
  <c r="E7" i="3" s="1"/>
  <c r="F13" i="13"/>
  <c r="D14" i="13"/>
  <c r="E14" i="13" s="1"/>
  <c r="F16" i="13"/>
  <c r="D17" i="13"/>
  <c r="E17" i="13" s="1"/>
  <c r="F19" i="13"/>
  <c r="D20" i="13"/>
  <c r="E20" i="13" s="1"/>
  <c r="F12" i="11"/>
  <c r="D13" i="11"/>
  <c r="E13" i="11" s="1"/>
  <c r="F16" i="11"/>
  <c r="D17" i="11"/>
  <c r="F12" i="10"/>
  <c r="F22" i="10" s="1"/>
  <c r="F3" i="10" s="1"/>
  <c r="D13" i="10"/>
  <c r="E13" i="10" s="1"/>
  <c r="F29" i="8"/>
  <c r="F3" i="8" s="1"/>
  <c r="F12" i="7"/>
  <c r="F29" i="7" s="1"/>
  <c r="F3" i="7" s="1"/>
  <c r="D13" i="7"/>
  <c r="E13" i="7" s="1"/>
  <c r="F12" i="6"/>
  <c r="F29" i="6" s="1"/>
  <c r="F3" i="6" s="1"/>
  <c r="D13" i="6"/>
  <c r="E13" i="6" s="1"/>
  <c r="E29" i="6" s="1"/>
  <c r="E4" i="3" s="1"/>
  <c r="D14" i="5"/>
  <c r="D12" i="5"/>
  <c r="D13" i="5" s="1"/>
  <c r="E13" i="5" s="1"/>
  <c r="E7" i="5"/>
  <c r="A18" i="3"/>
  <c r="F25" i="14" l="1"/>
  <c r="E25" i="14"/>
  <c r="E12" i="3" s="1"/>
  <c r="F3" i="14"/>
  <c r="E20" i="3"/>
  <c r="E22" i="10"/>
  <c r="E8" i="3" s="1"/>
  <c r="E29" i="7"/>
  <c r="E5" i="3" s="1"/>
  <c r="E20" i="15"/>
  <c r="E14" i="3" s="1"/>
  <c r="E25" i="13"/>
  <c r="E11" i="3" s="1"/>
  <c r="F25" i="13"/>
  <c r="F3" i="13" s="1"/>
  <c r="F23" i="11"/>
  <c r="F3" i="11" s="1"/>
  <c r="E17" i="11"/>
  <c r="E18" i="11"/>
  <c r="F12" i="5"/>
  <c r="F14" i="5"/>
  <c r="F29" i="5" s="1"/>
  <c r="F3" i="5" s="1"/>
  <c r="D15" i="5"/>
  <c r="E15" i="5" s="1"/>
  <c r="E17" i="2"/>
  <c r="E16" i="2"/>
  <c r="D7" i="2"/>
  <c r="F28" i="2" s="1"/>
  <c r="E29" i="5" l="1"/>
  <c r="E3" i="3" s="1"/>
  <c r="E9" i="3"/>
  <c r="D14" i="2"/>
  <c r="D12" i="2"/>
  <c r="E18" i="2"/>
  <c r="E20" i="2"/>
  <c r="E21" i="2"/>
  <c r="E22" i="2"/>
  <c r="E7" i="2"/>
  <c r="E9" i="2"/>
  <c r="D13" i="2" l="1"/>
  <c r="E13" i="2" s="1"/>
  <c r="F12" i="2"/>
  <c r="F14" i="2"/>
  <c r="D15" i="2"/>
  <c r="E15" i="2" s="1"/>
  <c r="E24" i="2"/>
  <c r="E26" i="2"/>
  <c r="E23" i="2"/>
  <c r="F29" i="2" l="1"/>
  <c r="E19" i="2"/>
  <c r="E25" i="2"/>
  <c r="E29" i="2" l="1"/>
  <c r="E2" i="3" s="1"/>
  <c r="E15" i="3" s="1"/>
  <c r="E17" i="3" s="1"/>
  <c r="E19" i="3" s="1"/>
  <c r="F3" i="2"/>
  <c r="A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Jensen, Kristen S</author>
  </authors>
  <commentList>
    <comment ref="E16" authorId="0" shapeId="0" xr:uid="{520FC7A4-EEE2-4F05-BE79-7E6717FB47FB}">
      <text>
        <r>
          <rPr>
            <b/>
            <sz val="9"/>
            <color indexed="81"/>
            <rFont val="Tahoma"/>
            <family val="2"/>
          </rPr>
          <t>For new customers who are exempt from paying sales and use taxes, you must provide an exemption certificate prior to your order being placed.  Failure to submit a sales and use tax exemption certificate in a timely manner will result in tax being charged on your invoice.  All other customers should add sales tax per state and local requirements.</t>
        </r>
      </text>
    </comment>
  </commentList>
</comments>
</file>

<file path=xl/sharedStrings.xml><?xml version="1.0" encoding="utf-8"?>
<sst xmlns="http://schemas.openxmlformats.org/spreadsheetml/2006/main" count="1274" uniqueCount="508">
  <si>
    <t>Title/Description</t>
  </si>
  <si>
    <t>ISBN</t>
  </si>
  <si>
    <t>Quantity</t>
  </si>
  <si>
    <t>Total</t>
  </si>
  <si>
    <t>Contract Price</t>
  </si>
  <si>
    <t>View Order Summary Tab</t>
  </si>
  <si>
    <t># Students</t>
  </si>
  <si>
    <t># Teachers</t>
  </si>
  <si>
    <t>Big Ideas Math: Modeling Real Life Grade K 2019</t>
  </si>
  <si>
    <t>Enhanced Student Resource Packages (SE &amp; online)</t>
  </si>
  <si>
    <t>Student Print (Consumable)</t>
  </si>
  <si>
    <t>Teacher Print</t>
  </si>
  <si>
    <r>
      <t xml:space="preserve">Big Ideas Math: Modeling Real Life Grade K Teaching Edition Set
</t>
    </r>
    <r>
      <rPr>
        <i/>
        <sz val="9"/>
        <color rgb="FFC00000"/>
        <rFont val="Arial"/>
        <family val="2"/>
      </rPr>
      <t>Free 1 per teacher with purchase of 20 Student Packages</t>
    </r>
  </si>
  <si>
    <r>
      <t xml:space="preserve">Big Ideas Math: Modeling Real Life Grade K Assessment Book
</t>
    </r>
    <r>
      <rPr>
        <i/>
        <sz val="9"/>
        <color rgb="FFC00000"/>
        <rFont val="Arial"/>
        <family val="2"/>
      </rPr>
      <t>Free 1 per teacher with purchase of 20 Student Packages</t>
    </r>
  </si>
  <si>
    <t>Big Ideas Math: Modeling Real Life Grade K Resources by Chapter Set</t>
  </si>
  <si>
    <t>Big Ideas Math: Modeling Real Life Grade K Instructional Resources</t>
  </si>
  <si>
    <t>Big Ideas Math: Modeling Real Life Skills Review Handbook</t>
  </si>
  <si>
    <t>Differentiated Rich Math Tasks Grades K-5</t>
  </si>
  <si>
    <t>Math Musicals: Newton &amp; Descartes's Coolest Rockin' Day Ever</t>
  </si>
  <si>
    <t>Math Musicals: Storybook Box Set Volume 1</t>
  </si>
  <si>
    <t>Math Musicals: Storybook Box Set Volume 1 and Puppets</t>
  </si>
  <si>
    <t>Differentiated Rich Math Tasks Volume 2 Grades K-5</t>
  </si>
  <si>
    <t>Math Musicals: Newton &amp; Descartes's Carnival Adventure</t>
  </si>
  <si>
    <t>Math Musicals: Storybook Set Volume 2</t>
  </si>
  <si>
    <t>Math Musicals: Storybook Set Volume 2 and Puppets</t>
  </si>
  <si>
    <t>Teacher Online</t>
  </si>
  <si>
    <t>9781643120225</t>
  </si>
  <si>
    <t>9781643120102</t>
  </si>
  <si>
    <t>9781635989045</t>
  </si>
  <si>
    <t>9781635989311</t>
  </si>
  <si>
    <t>9781635989342</t>
  </si>
  <si>
    <t>9781635989359</t>
  </si>
  <si>
    <t>9781642080155</t>
  </si>
  <si>
    <t>9781642083040</t>
  </si>
  <si>
    <t>9781635988987</t>
  </si>
  <si>
    <t>9781635989236</t>
  </si>
  <si>
    <t>9781642450590</t>
  </si>
  <si>
    <t>9781644321188</t>
  </si>
  <si>
    <t>9781644321010</t>
  </si>
  <si>
    <t>9781644321096</t>
  </si>
  <si>
    <t>9781644321102</t>
  </si>
  <si>
    <t>9781643120188</t>
  </si>
  <si>
    <t>Big Ideas Math: Modeling Real Life Grade K Student Edition Set - 7 years</t>
  </si>
  <si>
    <r>
      <t>Big Ideas Math: Modeling Real Life Grade K Enhanced Student Resource Package 7 years</t>
    </r>
    <r>
      <rPr>
        <sz val="10"/>
        <rFont val="Arial"/>
        <family val="2"/>
      </rPr>
      <t xml:space="preserve"> (contains 7-year access to Volumes 1 and 2 of the Student Edition and Online Student Resources)</t>
    </r>
  </si>
  <si>
    <t>Student Materials</t>
  </si>
  <si>
    <t>Teacher Materials</t>
  </si>
  <si>
    <t>Kindergarten Subtotal</t>
  </si>
  <si>
    <t>FREE</t>
  </si>
  <si>
    <t>Big Ideas Math: Modeling Real Life Grade K Teaching Edition Set</t>
  </si>
  <si>
    <t>Big Ideas Math: Modeling Real Life Grade K Assessment Book</t>
  </si>
  <si>
    <t>Bill To:</t>
  </si>
  <si>
    <t>Name</t>
  </si>
  <si>
    <t>Title</t>
  </si>
  <si>
    <t>School/Organization</t>
  </si>
  <si>
    <t>Telephone</t>
  </si>
  <si>
    <t>Street</t>
  </si>
  <si>
    <t>City</t>
  </si>
  <si>
    <t>State</t>
  </si>
  <si>
    <t>Zip</t>
  </si>
  <si>
    <t>Email</t>
  </si>
  <si>
    <t>Ship To:</t>
  </si>
  <si>
    <t>(if different)</t>
  </si>
  <si>
    <t>City and State</t>
  </si>
  <si>
    <t>Method of Payment:</t>
  </si>
  <si>
    <t>Payment Enclosed (no cash, please)</t>
  </si>
  <si>
    <t>Credit Card</t>
  </si>
  <si>
    <t>Signature</t>
  </si>
  <si>
    <t>School Purchase Order Attached</t>
  </si>
  <si>
    <t xml:space="preserve">P.O.#               </t>
  </si>
  <si>
    <t>Date</t>
  </si>
  <si>
    <t>SDA Order Summary</t>
  </si>
  <si>
    <t>Grade 1 Subtotal</t>
  </si>
  <si>
    <t>Grade 2 Subtotal</t>
  </si>
  <si>
    <t>Grade 3 Subtotal</t>
  </si>
  <si>
    <t>Grade 4 Subtotal</t>
  </si>
  <si>
    <t>Grade 5 Subtotal</t>
  </si>
  <si>
    <t>Grade 6 Subtotal</t>
  </si>
  <si>
    <t>Grade 7 Subtotal</t>
  </si>
  <si>
    <t>Grade 8 Subtotal</t>
  </si>
  <si>
    <t>Grade 6 Advanced Subtotal</t>
  </si>
  <si>
    <t>Grade 7 Advanced Subtotal</t>
  </si>
  <si>
    <t>Algebra 1 Subtotal</t>
  </si>
  <si>
    <t>SDA SUBTOTAL</t>
  </si>
  <si>
    <t>of Subtotal ($3.00 minimum)</t>
  </si>
  <si>
    <t>ORDER TOTAL</t>
  </si>
  <si>
    <r>
      <t xml:space="preserve">SALES TAX
</t>
    </r>
    <r>
      <rPr>
        <sz val="10"/>
        <color rgb="FFC00000"/>
        <rFont val="Arial"/>
        <family val="2"/>
      </rPr>
      <t>Add per state requirements</t>
    </r>
  </si>
  <si>
    <r>
      <t>SHIPPING &amp; HANDLING</t>
    </r>
    <r>
      <rPr>
        <sz val="12"/>
        <color rgb="FFC00000"/>
        <rFont val="Arial"/>
        <family val="2"/>
      </rPr>
      <t xml:space="preserve">
</t>
    </r>
  </si>
  <si>
    <t>Order Information</t>
  </si>
  <si>
    <r>
      <t>U.S. SHIPPING AND HANDLING</t>
    </r>
    <r>
      <rPr>
        <sz val="11"/>
        <color indexed="8"/>
        <rFont val="Calibri"/>
        <family val="2"/>
        <scheme val="minor"/>
      </rPr>
      <t xml:space="preserve"> National Geographic Learning will choose the most effective shipping method for your order. Add 10% of the order subtotal before tax for shipping and handling ($3.00 minimum). All shipments are FOB destination.</t>
    </r>
  </si>
  <si>
    <r>
      <rPr>
        <b/>
        <sz val="11"/>
        <color rgb="FFC00000"/>
        <rFont val="Calibri"/>
        <family val="2"/>
        <scheme val="minor"/>
      </rPr>
      <t>HOW TO ORDER</t>
    </r>
    <r>
      <rPr>
        <b/>
        <sz val="11"/>
        <color rgb="FFFF0000"/>
        <rFont val="Calibri"/>
        <family val="2"/>
        <scheme val="minor"/>
      </rPr>
      <t xml:space="preserve">
</t>
    </r>
    <r>
      <rPr>
        <sz val="11"/>
        <rFont val="Calibri"/>
        <family val="2"/>
        <scheme val="minor"/>
      </rPr>
      <t>Check out our enhanced ordering process at: NGL.Cengage.com/CustomerSupport</t>
    </r>
    <r>
      <rPr>
        <b/>
        <sz val="11"/>
        <color rgb="FFFF0000"/>
        <rFont val="Calibri"/>
        <family val="2"/>
        <scheme val="minor"/>
      </rPr>
      <t xml:space="preserve">
</t>
    </r>
    <r>
      <rPr>
        <b/>
        <sz val="11"/>
        <rFont val="Calibri"/>
        <family val="2"/>
        <scheme val="minor"/>
      </rPr>
      <t xml:space="preserve">Online
</t>
    </r>
    <r>
      <rPr>
        <sz val="11"/>
        <rFont val="Calibri"/>
        <family val="2"/>
        <scheme val="minor"/>
      </rPr>
      <t xml:space="preserve">1. Submit orders online at: NGL.Cengage.com/Order
2. Order directly from your rep-generated quote
3. Order online at: NGLstore.Cengage.com
</t>
    </r>
    <r>
      <rPr>
        <b/>
        <sz val="11"/>
        <color indexed="8"/>
        <rFont val="Calibri"/>
        <family val="2"/>
        <scheme val="minor"/>
      </rPr>
      <t xml:space="preserve">
Phone:
</t>
    </r>
    <r>
      <rPr>
        <sz val="11"/>
        <color rgb="FF000000"/>
        <rFont val="Calibri"/>
        <family val="2"/>
        <scheme val="minor"/>
      </rPr>
      <t xml:space="preserve">Monday–Thursday: 8:00 a.m. to 9:00 p.m. ET
Friday: 8:00 a.m. to 6:00 p.m. ET
888-915-3276
</t>
    </r>
    <r>
      <rPr>
        <b/>
        <sz val="11"/>
        <color indexed="8"/>
        <rFont val="Calibri"/>
        <family val="2"/>
        <scheme val="minor"/>
      </rPr>
      <t xml:space="preserve">
Mail:
</t>
    </r>
    <r>
      <rPr>
        <sz val="11"/>
        <color indexed="8"/>
        <rFont val="Calibri"/>
        <family val="2"/>
        <scheme val="minor"/>
      </rPr>
      <t>Cengage Learning
10650 Toebben Drive
Independence, KY 41051</t>
    </r>
    <r>
      <rPr>
        <b/>
        <sz val="11"/>
        <color indexed="8"/>
        <rFont val="Calibri"/>
        <family val="2"/>
        <scheme val="minor"/>
      </rPr>
      <t xml:space="preserve">
</t>
    </r>
    <r>
      <rPr>
        <b/>
        <sz val="11"/>
        <color rgb="FFC00000"/>
        <rFont val="Calibri"/>
        <family val="2"/>
        <scheme val="minor"/>
      </rPr>
      <t>OBTAIN A QUOTE / PRICING</t>
    </r>
    <r>
      <rPr>
        <b/>
        <sz val="11"/>
        <color rgb="FFFF0000"/>
        <rFont val="Calibri"/>
        <family val="2"/>
        <scheme val="minor"/>
      </rPr>
      <t xml:space="preserve">
</t>
    </r>
    <r>
      <rPr>
        <sz val="11"/>
        <rFont val="Calibri"/>
        <family val="2"/>
        <scheme val="minor"/>
      </rPr>
      <t>Contact your sales consultant to obtain a quote. If you do not know your local sales consultant, please visit NGL.Cengage.com/RepFinder</t>
    </r>
    <r>
      <rPr>
        <b/>
        <sz val="11"/>
        <color rgb="FFFF0000"/>
        <rFont val="Calibri"/>
        <family val="2"/>
        <scheme val="minor"/>
      </rPr>
      <t xml:space="preserve">
</t>
    </r>
    <r>
      <rPr>
        <sz val="11"/>
        <color indexed="8"/>
        <rFont val="Calibri"/>
        <family val="2"/>
        <scheme val="minor"/>
      </rPr>
      <t xml:space="preserve">
</t>
    </r>
    <r>
      <rPr>
        <b/>
        <sz val="11"/>
        <color rgb="FFC00000"/>
        <rFont val="Calibri"/>
        <family val="2"/>
        <scheme val="minor"/>
      </rPr>
      <t>OTHER INFORMATION / ADDRESSES</t>
    </r>
    <r>
      <rPr>
        <b/>
        <sz val="11"/>
        <color indexed="8"/>
        <rFont val="Calibri"/>
        <family val="2"/>
        <scheme val="minor"/>
      </rPr>
      <t xml:space="preserve">
Mail payments to:</t>
    </r>
    <r>
      <rPr>
        <sz val="11"/>
        <color indexed="8"/>
        <rFont val="Calibri"/>
        <family val="2"/>
        <scheme val="minor"/>
      </rPr>
      <t xml:space="preserve">
Cengage Learning
P.O. Box 95999
Chicago, IL 60694-5999
</t>
    </r>
    <r>
      <rPr>
        <b/>
        <sz val="11"/>
        <color indexed="8"/>
        <rFont val="Calibri"/>
        <family val="2"/>
        <scheme val="minor"/>
      </rPr>
      <t>Checks payable to:</t>
    </r>
    <r>
      <rPr>
        <sz val="11"/>
        <color indexed="8"/>
        <rFont val="Calibri"/>
        <family val="2"/>
        <scheme val="minor"/>
      </rPr>
      <t xml:space="preserve">
Cengage Learning
</t>
    </r>
    <r>
      <rPr>
        <b/>
        <sz val="11"/>
        <color rgb="FF000000"/>
        <rFont val="Calibri"/>
        <family val="2"/>
        <scheme val="minor"/>
      </rPr>
      <t>Return books to:</t>
    </r>
    <r>
      <rPr>
        <sz val="11"/>
        <color indexed="8"/>
        <rFont val="Calibri"/>
        <family val="2"/>
        <scheme val="minor"/>
      </rPr>
      <t xml:space="preserve">
</t>
    </r>
    <r>
      <rPr>
        <sz val="11"/>
        <color rgb="FF000000"/>
        <rFont val="Calibri"/>
        <family val="2"/>
        <scheme val="minor"/>
      </rPr>
      <t xml:space="preserve">Cengage Learning Distribution Center
10650 Toebben Drive
Location 02
Independence, KY 41051
</t>
    </r>
    <r>
      <rPr>
        <sz val="11"/>
        <color indexed="8"/>
        <rFont val="Calibri"/>
        <family val="2"/>
        <scheme val="minor"/>
      </rPr>
      <t xml:space="preserve">
</t>
    </r>
    <r>
      <rPr>
        <b/>
        <sz val="11"/>
        <color indexed="8"/>
        <rFont val="Calibri"/>
        <family val="2"/>
        <scheme val="minor"/>
      </rPr>
      <t>International Customers:</t>
    </r>
    <r>
      <rPr>
        <sz val="11"/>
        <color indexed="8"/>
        <rFont val="Calibri"/>
        <family val="2"/>
        <scheme val="minor"/>
      </rPr>
      <t xml:space="preserve">
EMAIL    Intlcs@cengage.com
FAX        859-282-5700
PHONE  859-282-5786</t>
    </r>
  </si>
  <si>
    <r>
      <rPr>
        <b/>
        <sz val="11"/>
        <color indexed="8"/>
        <rFont val="Calibri"/>
        <family val="2"/>
        <scheme val="minor"/>
      </rPr>
      <t>RETURNS</t>
    </r>
    <r>
      <rPr>
        <sz val="11"/>
        <color indexed="8"/>
        <rFont val="Calibri"/>
        <family val="2"/>
        <scheme val="minor"/>
      </rPr>
      <t xml:space="preserve"> If for any reason you are not completely satisfied with your order, you may return it postage prepaid (minus shipping and handling). Returns must be made within 30 days of receipt for prompt credit. We require that materials be returned in new, saleable condition, properly packaged, free from damage, and accompanied by a copy of the original packing slip or invoice. We recommend you ship your return using a trackable method (i.e., UPS, FedEx).</t>
    </r>
  </si>
  <si>
    <r>
      <t>BILLING</t>
    </r>
    <r>
      <rPr>
        <sz val="11"/>
        <color indexed="8"/>
        <rFont val="Calibri"/>
        <family val="2"/>
        <scheme val="minor"/>
      </rPr>
      <t xml:space="preserve"> is net 30 days FOB National Geographic Learning.</t>
    </r>
  </si>
  <si>
    <r>
      <t>PRICES</t>
    </r>
    <r>
      <rPr>
        <sz val="11"/>
        <color indexed="8"/>
        <rFont val="Calibri"/>
        <family val="2"/>
        <scheme val="minor"/>
      </rPr>
      <t xml:space="preserve"> are subject to change without notice. Prices shown are wholesale school prices. Prices shown are in U.S. funds and applicable only in the United States, its possessions, and its outlying areas. Payment must be in U.S. funds only.</t>
    </r>
  </si>
  <si>
    <r>
      <t>RECEIVED ORDERS</t>
    </r>
    <r>
      <rPr>
        <sz val="11"/>
        <color indexed="8"/>
        <rFont val="Calibri"/>
        <family val="2"/>
        <scheme val="minor"/>
      </rPr>
      <t xml:space="preserve"> require that you inform us of any damage, shortages or other discrepancies within 30 days of delivery.</t>
    </r>
  </si>
  <si>
    <r>
      <t xml:space="preserve">TRADE BOOK LIBRARIES </t>
    </r>
    <r>
      <rPr>
        <sz val="11"/>
        <color indexed="8"/>
        <rFont val="Calibri"/>
        <family val="2"/>
        <scheme val="minor"/>
      </rPr>
      <t>National Geographic Learning configures thematic and other classroom libraries that may include trade books. If a trade book goes out of print or becomes otherwise unavailable, a suitable replacement will be sourced and substituted. Purchaser retains the right to return the substituted title, or the complete library, in accordance with the Returns Policy.</t>
    </r>
  </si>
  <si>
    <r>
      <t xml:space="preserve">SALES TAX </t>
    </r>
    <r>
      <rPr>
        <sz val="11"/>
        <color indexed="8"/>
        <rFont val="Calibri"/>
        <family val="2"/>
        <scheme val="minor"/>
      </rPr>
      <t>For new customers who are exempt from paying sales and use taxes, please provide an exemption certificate with your orders.  Failure to submit a sales and use tax exemption certificate may result in additional tax charges on your invoice.  All other customers should add sales tax per state requirements, local tax where applicable.</t>
    </r>
  </si>
  <si>
    <r>
      <t xml:space="preserve">PAYMENTS </t>
    </r>
    <r>
      <rPr>
        <sz val="11"/>
        <color indexed="8"/>
        <rFont val="Calibri"/>
        <family val="2"/>
        <scheme val="minor"/>
      </rPr>
      <t>National Geographic Learning accepts the following forms of payment:
▪ Purchase Orders (a signed official P.O. must accompany your order to use this method of payment).
▪ Credit Cards (VISA, MasterCard, American Express—card number must be provided at time of order and the billing address on the card must match the billing address on the order).
▪ Checks (payable to Cengage Learning).
▪ Money Orders (Cengage Learning).</t>
    </r>
  </si>
  <si>
    <r>
      <rPr>
        <b/>
        <sz val="11"/>
        <color indexed="8"/>
        <rFont val="Calibri"/>
        <family val="2"/>
        <scheme val="minor"/>
      </rPr>
      <t>RIGHTS OR PERMISSION INQUIRIES</t>
    </r>
    <r>
      <rPr>
        <sz val="11"/>
        <color indexed="8"/>
        <rFont val="Calibri"/>
        <family val="2"/>
        <scheme val="minor"/>
      </rPr>
      <t xml:space="preserve">
Cengage Learning
Attn: Intellectual Properties Granting Dept.
303 2nd Street, Suite S-500
San Francisco, CA 94107-1373
</t>
    </r>
    <r>
      <rPr>
        <b/>
        <sz val="11"/>
        <color rgb="FF000000"/>
        <rFont val="Calibri"/>
        <family val="2"/>
        <scheme val="minor"/>
      </rPr>
      <t>Phone</t>
    </r>
    <r>
      <rPr>
        <sz val="11"/>
        <color indexed="8"/>
        <rFont val="Calibri"/>
        <family val="2"/>
        <scheme val="minor"/>
      </rPr>
      <t xml:space="preserve">: 800-730-2214
</t>
    </r>
    <r>
      <rPr>
        <b/>
        <sz val="11"/>
        <color rgb="FF000000"/>
        <rFont val="Calibri"/>
        <family val="2"/>
        <scheme val="minor"/>
      </rPr>
      <t>eMail</t>
    </r>
    <r>
      <rPr>
        <sz val="11"/>
        <color indexed="8"/>
        <rFont val="Calibri"/>
        <family val="2"/>
        <scheme val="minor"/>
      </rPr>
      <t xml:space="preserve">: permissionrequest@cengage.com
</t>
    </r>
    <r>
      <rPr>
        <b/>
        <sz val="11"/>
        <color rgb="FF000000"/>
        <rFont val="Calibri"/>
        <family val="2"/>
        <scheme val="minor"/>
      </rPr>
      <t>Website</t>
    </r>
    <r>
      <rPr>
        <sz val="11"/>
        <color indexed="8"/>
        <rFont val="Calibri"/>
        <family val="2"/>
        <scheme val="minor"/>
      </rPr>
      <t>: www.cengage.com/permissions</t>
    </r>
  </si>
  <si>
    <t>Big Ideas Math: Modeling Real Life Grade 1 2019</t>
  </si>
  <si>
    <t>Student Packages</t>
  </si>
  <si>
    <t>Big Ideas Math: Modeling Real Life Grade 1 Student Edition Set - 7 years</t>
  </si>
  <si>
    <t>Big Ideas Math: Modeling Real Life Grade 1 Resources by Chapter Set</t>
  </si>
  <si>
    <t>Big Ideas Math: Modeling Real Life Grade 1 Instructional Resources</t>
  </si>
  <si>
    <t>Math Musicals: Newton &amp; Descartes's Day at the Beach</t>
  </si>
  <si>
    <t>Math Musicals: Newton &amp; Descartes's Adventure to Skylos</t>
  </si>
  <si>
    <t>9781643120386</t>
  </si>
  <si>
    <t>9781643120300</t>
  </si>
  <si>
    <t>9781635989083</t>
  </si>
  <si>
    <t>9781635989632</t>
  </si>
  <si>
    <t>9781635989663</t>
  </si>
  <si>
    <t>9781635989670</t>
  </si>
  <si>
    <t>9781635989007</t>
  </si>
  <si>
    <t>9781644321027</t>
  </si>
  <si>
    <r>
      <t>Big Ideas Math: Modeling Real Life Grade 1 Enhanced Student Resource Package 7 years</t>
    </r>
    <r>
      <rPr>
        <sz val="10"/>
        <rFont val="Arial"/>
        <family val="2"/>
      </rPr>
      <t xml:space="preserve"> (contains 7-year access to Volumes 1 and 2 of the Student Edition and Online Student Resources)</t>
    </r>
  </si>
  <si>
    <t>Big Ideas Math: Modeling Real Life Grade 1 Teaching Edition Set</t>
  </si>
  <si>
    <r>
      <t xml:space="preserve">Big Ideas Math: Modeling Real Life Grade 1 Assessment Book
</t>
    </r>
    <r>
      <rPr>
        <i/>
        <sz val="9"/>
        <color rgb="FFC00000"/>
        <rFont val="Arial"/>
        <family val="2"/>
      </rPr>
      <t>Free 1 per teacher with purchase of 20 Student Packages</t>
    </r>
  </si>
  <si>
    <r>
      <t xml:space="preserve">Big Ideas Math: Modeling Real Life Grade 1 Teaching Edition Set
</t>
    </r>
    <r>
      <rPr>
        <i/>
        <sz val="9"/>
        <color rgb="FFC00000"/>
        <rFont val="Arial"/>
        <family val="2"/>
      </rPr>
      <t>Free 1 per teacher with purchase of 20 Student Packages</t>
    </r>
  </si>
  <si>
    <t>Big Ideas Math: Modeling Real Life Grade 1 Assessment Book</t>
  </si>
  <si>
    <t>Big Ideas Math: Modeling Real Life Grade 2 2019</t>
  </si>
  <si>
    <t>Enhanced Student Resource Package (SE &amp; online)</t>
  </si>
  <si>
    <t>9781643120546</t>
  </si>
  <si>
    <t>Student Print</t>
  </si>
  <si>
    <t>Big Ideas Math: Modeling Real Life Grade 2 Student Edition Set - 7 years</t>
  </si>
  <si>
    <t>9781643120461</t>
  </si>
  <si>
    <t>Teacher Print Materials</t>
  </si>
  <si>
    <t>Big Ideas Math: Modeling Real Life Grade 2 Resources by Chapter Set</t>
  </si>
  <si>
    <t>Big Ideas Math: Modeling Real Life Grade 2 Instructional Resources</t>
  </si>
  <si>
    <t>Math Musicals: Newton &amp; Descartes's Four Legged Fun</t>
  </si>
  <si>
    <t>Math Musicals: Newton &amp; Descartes's Prehistoric Madness</t>
  </si>
  <si>
    <t>9781635989106</t>
  </si>
  <si>
    <t>9781635989861</t>
  </si>
  <si>
    <t>9781635989892</t>
  </si>
  <si>
    <t>9781635989908</t>
  </si>
  <si>
    <t>9781635989199</t>
  </si>
  <si>
    <t>9781644321034</t>
  </si>
  <si>
    <r>
      <t>Big Ideas Math: Modeling Real Life Grade 2 Enhanced Student Resource Package 7 years</t>
    </r>
    <r>
      <rPr>
        <sz val="10"/>
        <rFont val="Arial"/>
        <family val="2"/>
      </rPr>
      <t xml:space="preserve"> (contains 7-year access to Volumes 1 and 2 of the Student Edition and Online Student Resources)</t>
    </r>
  </si>
  <si>
    <r>
      <t xml:space="preserve">Big Ideas Math: Modeling Real Life Grade 2 Teaching Edition Set
</t>
    </r>
    <r>
      <rPr>
        <i/>
        <sz val="9"/>
        <color rgb="FFC00000"/>
        <rFont val="Arial"/>
        <family val="2"/>
      </rPr>
      <t>Free 1 per teacher with purchase of 20 Student Packages</t>
    </r>
  </si>
  <si>
    <t>Big Ideas Math: Modeling Real Life Grade 2 Teaching Edition Set</t>
  </si>
  <si>
    <r>
      <t xml:space="preserve">Big Ideas Math: Modeling Real Life Grade 2 Assessment Book
</t>
    </r>
    <r>
      <rPr>
        <i/>
        <sz val="9"/>
        <color rgb="FFC00000"/>
        <rFont val="Arial"/>
        <family val="2"/>
      </rPr>
      <t>Free 1 per teacher with purchase of 20 Student Packages</t>
    </r>
  </si>
  <si>
    <t>Big Ideas Math: Modeling Real Life Grade 2 Assessment Book</t>
  </si>
  <si>
    <t>Big Ideas Math: Modeling Real Life Grade 3 2019</t>
  </si>
  <si>
    <r>
      <t>Big Ideas Math: Modeling Real Life Grade 3 Enhanced Student Resource Package 7 years</t>
    </r>
    <r>
      <rPr>
        <sz val="10"/>
        <rFont val="Arial"/>
        <family val="2"/>
      </rPr>
      <t xml:space="preserve"> (contains 7-year access to Volumes 1 and 2 of the Student Edition and Online Student Resources)</t>
    </r>
  </si>
  <si>
    <t>9781643120706</t>
  </si>
  <si>
    <t>Student Print (consumable)</t>
  </si>
  <si>
    <t>Big Ideas Math: Modeling Real Life Grade 3 Student Edition Set - 7 years</t>
  </si>
  <si>
    <t>9781643120621</t>
  </si>
  <si>
    <t>Big Ideas Math: Modeling Real Life Grade 3 Resources by Chapter Set</t>
  </si>
  <si>
    <t>Big Ideas Math: Modeling Real Life Grade 3 Instructional Resources</t>
  </si>
  <si>
    <t>Math Musicals: Newton &amp; Descartes's Night in Madrid</t>
  </si>
  <si>
    <t>Math Musicals: Newton &amp; Descartes's Wildlife Adventure</t>
  </si>
  <si>
    <r>
      <t xml:space="preserve">Big Ideas Math: Modeling Real Life Grade 3 Teaching Edition Set
</t>
    </r>
    <r>
      <rPr>
        <i/>
        <sz val="9"/>
        <color rgb="FFC00000"/>
        <rFont val="Arial"/>
        <family val="2"/>
      </rPr>
      <t>Free 1 per teacher with purchase of 20 Student Packages</t>
    </r>
  </si>
  <si>
    <t>Big Ideas Math: Modeling Real Life Grade 3 Teaching Edition Set</t>
  </si>
  <si>
    <r>
      <t xml:space="preserve">Big Ideas Math: Modeling Real Life Grade 3 Assessment Book
</t>
    </r>
    <r>
      <rPr>
        <i/>
        <sz val="9"/>
        <color rgb="FFC00000"/>
        <rFont val="Arial"/>
        <family val="2"/>
      </rPr>
      <t>Free 1 per teacher with purchase of 20 Student Packages</t>
    </r>
  </si>
  <si>
    <t>Big Ideas Math: Modeling Real Life Grade 3 Assessment Book</t>
  </si>
  <si>
    <t>9781635989120</t>
  </si>
  <si>
    <t>9781642080094</t>
  </si>
  <si>
    <t>9781642080124</t>
  </si>
  <si>
    <t>9781642080131</t>
  </si>
  <si>
    <t>9781635989205</t>
  </si>
  <si>
    <t>9781644321041</t>
  </si>
  <si>
    <t>Big Ideas Math: Modeling Real Life Grade 4 2019</t>
  </si>
  <si>
    <r>
      <t>Big Ideas Math: Modeling Real Life Grade 4 Enhanced Student Resource Package 7 years</t>
    </r>
    <r>
      <rPr>
        <sz val="10"/>
        <rFont val="Arial"/>
        <family val="2"/>
      </rPr>
      <t xml:space="preserve"> (contains 7-year access to Volumes 1 and 2 of the Student Edition and Online Student Resources)</t>
    </r>
  </si>
  <si>
    <t>9781643120867</t>
  </si>
  <si>
    <t>Big Ideas Math: Modeling Real Life Grade 4 Student Edition Set - 7 years</t>
  </si>
  <si>
    <t>9781643120782</t>
  </si>
  <si>
    <t>Big Ideas Math: Modeling Real Life Grade 4 Resources by Chapter Set</t>
  </si>
  <si>
    <t>Big Ideas Math: Modeling Real Life Grade 4 Instructional Resources</t>
  </si>
  <si>
    <t>Math Musicals: Newton &amp; Descartes's Skate Park Adventure</t>
  </si>
  <si>
    <t>Math Musicals: Newton &amp; Descartes's Reality Paints Surprise</t>
  </si>
  <si>
    <t>9781635989144</t>
  </si>
  <si>
    <t>9781642080353</t>
  </si>
  <si>
    <t>9781642080384</t>
  </si>
  <si>
    <t>9781642080391</t>
  </si>
  <si>
    <t>9781635989212</t>
  </si>
  <si>
    <t>9781644321058</t>
  </si>
  <si>
    <r>
      <t xml:space="preserve">Big Ideas Math: Modeling Real Life Grade 4 Teaching Edition Set
</t>
    </r>
    <r>
      <rPr>
        <i/>
        <sz val="9"/>
        <color rgb="FFC00000"/>
        <rFont val="Arial"/>
        <family val="2"/>
      </rPr>
      <t>Free 1 per teacher with purchase of 20 Student Packages</t>
    </r>
  </si>
  <si>
    <t>Big Ideas Math: Modeling Real Life Grade 4 Teaching Edition Set</t>
  </si>
  <si>
    <r>
      <t xml:space="preserve">Big Ideas Math: Modeling Real Life Grade 4 Assessment Book
</t>
    </r>
    <r>
      <rPr>
        <i/>
        <sz val="9"/>
        <color rgb="FFC00000"/>
        <rFont val="Arial"/>
        <family val="2"/>
      </rPr>
      <t>Free 1 per teacher with purchase of 20 Student Packages</t>
    </r>
  </si>
  <si>
    <t>Big Ideas Math: Modeling Real Life Grade 4 Assessment Book</t>
  </si>
  <si>
    <r>
      <t>Big Ideas Math: Modeling Real Life Grade 5 Enhanced Student Resource Package 7 years</t>
    </r>
    <r>
      <rPr>
        <sz val="10"/>
        <rFont val="Arial"/>
        <family val="2"/>
      </rPr>
      <t xml:space="preserve"> (contains 7-year access to Volumes 1 and 2 of the Student Edition and Online Student Resources)</t>
    </r>
  </si>
  <si>
    <t>Big Ideas Math: Modeling Real Life Grade 5 2019</t>
  </si>
  <si>
    <t>9781643121024</t>
  </si>
  <si>
    <t>9781643120942</t>
  </si>
  <si>
    <t>Big Ideas Math: Modeling Real Life Grade 5 Student Edition Set - 7 years</t>
  </si>
  <si>
    <t>Big Ideas Math: Modeling Real Life Grade 5 Resources by Chapter Set</t>
  </si>
  <si>
    <t>Big Ideas Math: Modeling Real Life Grade 5 Instructional Resources</t>
  </si>
  <si>
    <t>Math Musicals: Newton &amp; Descartes's Pet Center Adventure</t>
  </si>
  <si>
    <t>Math Musicals: Newton &amp; Descartes's Talent Show Spectacle</t>
  </si>
  <si>
    <t>9781635989168</t>
  </si>
  <si>
    <t>9781642080582</t>
  </si>
  <si>
    <t>9781642080612</t>
  </si>
  <si>
    <t>9781642080629</t>
  </si>
  <si>
    <t>9781635989229</t>
  </si>
  <si>
    <t>9781644321065</t>
  </si>
  <si>
    <r>
      <t xml:space="preserve">Big Ideas Math: Modeling Real Life Grade 5 Teaching Edition Set
</t>
    </r>
    <r>
      <rPr>
        <i/>
        <sz val="9"/>
        <color rgb="FFC00000"/>
        <rFont val="Arial"/>
        <family val="2"/>
      </rPr>
      <t>Free 1 per teacher with purchase of 20 Student Packages</t>
    </r>
  </si>
  <si>
    <t>Big Ideas Math: Modeling Real Life Grade 5 Teaching Edition Set</t>
  </si>
  <si>
    <r>
      <t xml:space="preserve">Big Ideas Math: Modeling Real Life Grade 5 Assessment Book
</t>
    </r>
    <r>
      <rPr>
        <i/>
        <sz val="9"/>
        <color rgb="FFC00000"/>
        <rFont val="Arial"/>
        <family val="2"/>
      </rPr>
      <t>Free 1 per teacher with purchase of 20 Student Packages</t>
    </r>
  </si>
  <si>
    <t>Big Ideas Math: Modeling Real Life Grade 5 Assessment Book</t>
  </si>
  <si>
    <t>Big Ideas Math: Modeling Real Life Grade 6 2019</t>
  </si>
  <si>
    <r>
      <t>Big Ideas Math: Modeling Real Life Grade 6 Enhanced Student Resource Package 7 years</t>
    </r>
    <r>
      <rPr>
        <sz val="10"/>
        <rFont val="Arial"/>
        <family val="2"/>
      </rPr>
      <t xml:space="preserve"> (contains Student Edition and 7-year access to Online Student Resources)</t>
    </r>
  </si>
  <si>
    <t>Premium Student Resource Packages (SE, online, &amp; SJ)</t>
  </si>
  <si>
    <r>
      <t>Big Ideas Math: Modeling Real Life Grade 6 Premium Student Resource Package 7 years</t>
    </r>
    <r>
      <rPr>
        <sz val="10"/>
        <rFont val="Arial"/>
        <family val="2"/>
      </rPr>
      <t xml:space="preserve"> (contains Student Edition, 7 years of Student Journals, and 7-year access to Online Student Resources)</t>
    </r>
  </si>
  <si>
    <t>9781643121253</t>
  </si>
  <si>
    <t>9781643121291</t>
  </si>
  <si>
    <t>Individual Materials (Student and Teacher)</t>
  </si>
  <si>
    <t>Big Ideas Math: Modeling Real Life Grade 6 Student Edition</t>
  </si>
  <si>
    <t>9781635988970</t>
  </si>
  <si>
    <t>9781635988994</t>
  </si>
  <si>
    <r>
      <t xml:space="preserve">Big Ideas Math: Modeling Real Life Grade 6 Teaching Edition
</t>
    </r>
    <r>
      <rPr>
        <i/>
        <sz val="9"/>
        <color rgb="FFC00000"/>
        <rFont val="Arial"/>
        <family val="2"/>
      </rPr>
      <t>Free 1 per teacher with purchase of 20 Student Packages</t>
    </r>
  </si>
  <si>
    <t>Big Ideas Math: Modeling Real Life Grade 6 Teaching Edition</t>
  </si>
  <si>
    <t>Big Ideas Math: Modeling Real Life Grade 6 Student Journal 1 year</t>
  </si>
  <si>
    <t>Big Ideas Math: Modeling Real Life Grade 6 Resources by Chapter</t>
  </si>
  <si>
    <t>Rich Math Tasks Grades 6-8</t>
  </si>
  <si>
    <t>9781642080810</t>
  </si>
  <si>
    <t>9781642080827</t>
  </si>
  <si>
    <t>9781642080834</t>
  </si>
  <si>
    <t>9781642083057</t>
  </si>
  <si>
    <r>
      <t xml:space="preserve">Big Ideas Math: Modeling Real Life Grade 6 Assessment Book
</t>
    </r>
    <r>
      <rPr>
        <i/>
        <sz val="9"/>
        <color rgb="FFC00000"/>
        <rFont val="Arial"/>
        <family val="2"/>
      </rPr>
      <t>Free 1 per teacher with purchase of 20 Student Packages</t>
    </r>
  </si>
  <si>
    <t>Big Ideas Math: Modeling Real Life Grade 6 Assessment Book</t>
  </si>
  <si>
    <t>Big Ideas Math: Modeling Real Life Grade 7 2019</t>
  </si>
  <si>
    <t>9781643121512</t>
  </si>
  <si>
    <r>
      <t>Big Ideas Math: Modeling Real Life Grade 7 Enhanced Student Resource Package 7 years</t>
    </r>
    <r>
      <rPr>
        <sz val="10"/>
        <rFont val="Arial"/>
        <family val="2"/>
      </rPr>
      <t xml:space="preserve"> (contains Student Edition and 7-year access to Online Student Resources)</t>
    </r>
  </si>
  <si>
    <r>
      <t>Big Ideas Math: Modeling Real Life Grade 7 Premium Student Resource Package 7 years</t>
    </r>
    <r>
      <rPr>
        <sz val="10"/>
        <rFont val="Arial"/>
        <family val="2"/>
      </rPr>
      <t xml:space="preserve"> (contains Student Edition, 7 years of Student Journals, and 7-year access to Online Student Resources)</t>
    </r>
  </si>
  <si>
    <t>9781643121550</t>
  </si>
  <si>
    <t>Big Ideas Math: Modeling Real Life Grade 7 Student Edition</t>
  </si>
  <si>
    <t>Big Ideas Math: Modeling Real Life Grade 7 Student Journal 1 year</t>
  </si>
  <si>
    <t>Big Ideas Math: Modeling Real Life Grade 7 Spanish Assessment Book</t>
  </si>
  <si>
    <t>Big Ideas Math: Modeling Real Life Grade 7 Resources by Chapter</t>
  </si>
  <si>
    <t>9781635989014</t>
  </si>
  <si>
    <t>9781635989038</t>
  </si>
  <si>
    <t>9781642081251</t>
  </si>
  <si>
    <t>9781642081268</t>
  </si>
  <si>
    <t>9781644320945</t>
  </si>
  <si>
    <t>9781642081275</t>
  </si>
  <si>
    <r>
      <t xml:space="preserve">Big Ideas Math: Modeling Real Life Grade 7 Teaching Edition
</t>
    </r>
    <r>
      <rPr>
        <i/>
        <sz val="9"/>
        <color rgb="FFC00000"/>
        <rFont val="Arial"/>
        <family val="2"/>
      </rPr>
      <t>Free 1 per teacher with purchase of 20 Student Packages</t>
    </r>
  </si>
  <si>
    <t>Big Ideas Math: Modeling Real Life Grade 7 Teaching Edition</t>
  </si>
  <si>
    <r>
      <t xml:space="preserve">Big Ideas Math: Modeling Real Life Grade 7 Assessment Book
</t>
    </r>
    <r>
      <rPr>
        <i/>
        <sz val="9"/>
        <color rgb="FFC00000"/>
        <rFont val="Arial"/>
        <family val="2"/>
      </rPr>
      <t>Free 1 per teacher with purchase of 20 Student Packages</t>
    </r>
  </si>
  <si>
    <t>Big Ideas Math: Modeling Real Life Grade 7 Assessment Book</t>
  </si>
  <si>
    <t>Big Ideas Math: Modeling Real Life Grade 8 2019</t>
  </si>
  <si>
    <t>9781643121772</t>
  </si>
  <si>
    <t>9781643121819</t>
  </si>
  <si>
    <t>Big Ideas Math: Modeling Real Life Grade 8 Student Edition</t>
  </si>
  <si>
    <t>Big Ideas Math: Modeling Real Life Grade 8 Student Journal 1 year</t>
  </si>
  <si>
    <t>Big Ideas Math: Modeling Real Life Grade 8 Spanish Assessment Book</t>
  </si>
  <si>
    <t>Big Ideas Math: Modeling Real Life Grade 8 Resources by Chapter</t>
  </si>
  <si>
    <t>9781635989052</t>
  </si>
  <si>
    <t>9781635989076</t>
  </si>
  <si>
    <t>9781642081695</t>
  </si>
  <si>
    <t>9781642081701</t>
  </si>
  <si>
    <t>9781644320969</t>
  </si>
  <si>
    <t>9781642081718</t>
  </si>
  <si>
    <r>
      <t xml:space="preserve">Big Ideas Math: Modeling Real Life Grade 8 Teaching Edition
</t>
    </r>
    <r>
      <rPr>
        <i/>
        <sz val="9"/>
        <color rgb="FFC00000"/>
        <rFont val="Arial"/>
        <family val="2"/>
      </rPr>
      <t>Free 1 per teacher with purchase of 20 Student Packages</t>
    </r>
  </si>
  <si>
    <t>Big Ideas Math: Modeling Real Life Grade 8 Teaching Edition</t>
  </si>
  <si>
    <r>
      <t xml:space="preserve">Big Ideas Math: Modeling Real Life Grade 8 Assessment Book
</t>
    </r>
    <r>
      <rPr>
        <i/>
        <sz val="9"/>
        <color rgb="FFC00000"/>
        <rFont val="Arial"/>
        <family val="2"/>
      </rPr>
      <t>Free 1 per teacher with purchase of 20 Student Packages</t>
    </r>
  </si>
  <si>
    <t>Big Ideas Math: Modeling Real Life Grade 8 Assessment Book</t>
  </si>
  <si>
    <r>
      <t>Big Ideas Math: Modeling Real Life Grade 8 Enhanced Student Resource Package 7 years</t>
    </r>
    <r>
      <rPr>
        <sz val="10"/>
        <rFont val="Arial"/>
        <family val="2"/>
      </rPr>
      <t xml:space="preserve"> (contains Student Edition and 7-year access to Online Student Resources)</t>
    </r>
  </si>
  <si>
    <r>
      <t>Big Ideas Math: Modeling Real Life Grade 8 Premium Student Resource Package 7 years</t>
    </r>
    <r>
      <rPr>
        <sz val="10"/>
        <rFont val="Arial"/>
        <family val="2"/>
      </rPr>
      <t xml:space="preserve"> (contains Student Edition, 7 years of Student Journals, and 7-year access to Online Student Resources)</t>
    </r>
  </si>
  <si>
    <t>Big Ideas Math: Modeling Real Life Grade 6 Advanced 2019</t>
  </si>
  <si>
    <t>9781643128436</t>
  </si>
  <si>
    <t>9781643128061</t>
  </si>
  <si>
    <r>
      <t>Big Ideas Math: Modeling Real Life Grade 6 Advanced Enhanced Student Resource Package 7 years</t>
    </r>
    <r>
      <rPr>
        <sz val="10"/>
        <rFont val="Arial"/>
        <family val="2"/>
      </rPr>
      <t xml:space="preserve"> (contains Student Edition and 7-year access to Online Student Resources)</t>
    </r>
  </si>
  <si>
    <t>Big Ideas Math: Modeling Real Life Grade 6 Advanced Student Edition</t>
  </si>
  <si>
    <t>Big Ideas Math: Modeling Real Life Grade 6 Advanced Student Journal 1 year</t>
  </si>
  <si>
    <t>Big Ideas Math: Modeling Real Life Grade 6 Assessment Book, Grade 6 Resources By Chapter, and Grade 6 Advanced Resources by Chapter and Assessment Book Bundle</t>
  </si>
  <si>
    <t>9781642450637</t>
  </si>
  <si>
    <t>9781642083910</t>
  </si>
  <si>
    <t>9781642083897</t>
  </si>
  <si>
    <t>9781642083927</t>
  </si>
  <si>
    <t>9781642086812</t>
  </si>
  <si>
    <r>
      <t xml:space="preserve">Big Ideas Math: Modeling Real Life Grade 6 Advanced Teaching Edition Bundle </t>
    </r>
    <r>
      <rPr>
        <i/>
        <sz val="9"/>
        <color rgb="FFC00000"/>
        <rFont val="Arial"/>
        <family val="2"/>
      </rPr>
      <t>Free 1 per teacher with purchase of 20 Student Packages</t>
    </r>
  </si>
  <si>
    <t>Big Ideas Math: Modeling Real Life Grade 6 Advanced Teaching Edition Bundle</t>
  </si>
  <si>
    <t>Big Ideas Math: Modeling Real Life Grade 6 Advanced Resources by Chapter and Assessment Book</t>
  </si>
  <si>
    <r>
      <t xml:space="preserve">Big Ideas Math: Modeling Real Life Grade 6 Advanced Resources by Chapter and Assessment Book </t>
    </r>
    <r>
      <rPr>
        <i/>
        <sz val="9"/>
        <color rgb="FFC00000"/>
        <rFont val="Arial"/>
        <family val="2"/>
      </rPr>
      <t>Free 1 per teacher with purchase of 20 Student Packages</t>
    </r>
  </si>
  <si>
    <t>Big Ideas Math: Modeling Real Life Grade 7 Advanced 2019</t>
  </si>
  <si>
    <t>9781643128559</t>
  </si>
  <si>
    <t>9781643128092</t>
  </si>
  <si>
    <t>Big Ideas Math: Modeling Real Life Grade 7 Advanced Student Edition</t>
  </si>
  <si>
    <t>Big Ideas Math: Modeling Real Life Grade 7 Advanced Student Journal (1 year)</t>
  </si>
  <si>
    <t>Big Ideas Math: Modeling Real Life Grade 8 Assessment Book, Grade 8 Resources By Chapter, and Grade 7 Advanced Resources by Chapter and Assessment Book Bundle</t>
  </si>
  <si>
    <t>9781642450644</t>
  </si>
  <si>
    <t>9781642451542</t>
  </si>
  <si>
    <t>9781642451528</t>
  </si>
  <si>
    <t>9781642451559</t>
  </si>
  <si>
    <t>9781642451566</t>
  </si>
  <si>
    <t>Big Ideas Math: Modeling Real Life Grade 7 Advanced Resources by Chapter and Assessment Book</t>
  </si>
  <si>
    <r>
      <t>Big Ideas Math: Modeling Real Life Grade 7 Advanced Enhanced Student Resource Package 7 years</t>
    </r>
    <r>
      <rPr>
        <sz val="10"/>
        <rFont val="Arial"/>
        <family val="2"/>
      </rPr>
      <t xml:space="preserve"> (contains Student Edition and 7-year access to Online Student Resources)</t>
    </r>
  </si>
  <si>
    <r>
      <t xml:space="preserve">Big Ideas Math: Modeling Real Life Grade 7 Advanced Teaching Edition Bundle </t>
    </r>
    <r>
      <rPr>
        <i/>
        <sz val="9"/>
        <color rgb="FFC00000"/>
        <rFont val="Arial"/>
        <family val="2"/>
      </rPr>
      <t>Free 1 per teacher with purchase of 20 Student Packages</t>
    </r>
  </si>
  <si>
    <t>Big Ideas Math: Modeling Real Life Grade 7 Advanced Teaching Edition Bundle</t>
  </si>
  <si>
    <t>Big Ideas Math: A Bridge to Success Algebra 1 2019</t>
  </si>
  <si>
    <t>9781643123585</t>
  </si>
  <si>
    <r>
      <t>Big Ideas Math: A Bridge to Success Algebra 1 Enhanced Student Resource Package 7 years</t>
    </r>
    <r>
      <rPr>
        <sz val="10"/>
        <rFont val="Arial"/>
        <family val="2"/>
      </rPr>
      <t xml:space="preserve"> (contains Student Edition and 7-year access to Online Student Resources)</t>
    </r>
  </si>
  <si>
    <t>9781643123622</t>
  </si>
  <si>
    <r>
      <t>Big Ideas Math: A Bridge to Success Algebra 1 Premium Student Resource Package 7 years</t>
    </r>
    <r>
      <rPr>
        <sz val="10"/>
        <rFont val="Arial"/>
        <family val="2"/>
      </rPr>
      <t xml:space="preserve"> (contains Student Edition, 7 years of Student Journals, and 7-year access to Online Student Resources)</t>
    </r>
  </si>
  <si>
    <t>Big Ideas Math: A Bridge to Success Algebra 1 Student Edition</t>
  </si>
  <si>
    <t>Big Ideas Math Algebra 1 Student Journal 1 year</t>
  </si>
  <si>
    <t>Big Ideas Math Algebra 1 Resources by Chapter</t>
  </si>
  <si>
    <t>9781642088496</t>
  </si>
  <si>
    <t>9781642088502</t>
  </si>
  <si>
    <t>9781608408528</t>
  </si>
  <si>
    <t>9781608408559</t>
  </si>
  <si>
    <t>9781608408580</t>
  </si>
  <si>
    <t>9781643123462</t>
  </si>
  <si>
    <t>Big Ideas Math Algebra 1 Assessment Book</t>
  </si>
  <si>
    <r>
      <t xml:space="preserve">Big Ideas Math Algebra 1 Assessment Book
</t>
    </r>
    <r>
      <rPr>
        <i/>
        <sz val="9"/>
        <color rgb="FFC00000"/>
        <rFont val="Arial"/>
        <family val="2"/>
      </rPr>
      <t>Free 1 per teacher with purchase of 20 Student Packages</t>
    </r>
  </si>
  <si>
    <t>Big Ideas Math: A Bridge to Success Algebra 1 Teaching Edition</t>
  </si>
  <si>
    <r>
      <t xml:space="preserve">Big Ideas Math: A Bridge to Success Algebra 1 Teaching Edition
</t>
    </r>
    <r>
      <rPr>
        <i/>
        <sz val="9"/>
        <color rgb="FFC00000"/>
        <rFont val="Arial"/>
        <family val="2"/>
      </rPr>
      <t>Free 1 per teacher with purchase of 20 Student Packages</t>
    </r>
  </si>
  <si>
    <t>SCHOOL</t>
  </si>
  <si>
    <t>ORDER-- SM</t>
  </si>
  <si>
    <t>BILLING-- SI</t>
  </si>
  <si>
    <t>STATE</t>
  </si>
  <si>
    <t>ZIP</t>
  </si>
  <si>
    <t>HILLCREST ADVENTIST SCHOOL</t>
  </si>
  <si>
    <t>MO</t>
  </si>
  <si>
    <t>GEORGE STONE ADVENTIST</t>
  </si>
  <si>
    <t>NE</t>
  </si>
  <si>
    <t>ROSEBURG JUNIOR ACADEMY</t>
  </si>
  <si>
    <t>OR</t>
  </si>
  <si>
    <t>LAKE CITY JUNIOR ACADEMY</t>
  </si>
  <si>
    <t>ID</t>
  </si>
  <si>
    <t>POULSBO ADVENTIST SCHOOL</t>
  </si>
  <si>
    <t>WA</t>
  </si>
  <si>
    <t>CALDWELL ADVENTIST ELEM</t>
  </si>
  <si>
    <t>ROGERS ADVENTIST ELEM</t>
  </si>
  <si>
    <t>BLODGETT VIEW CHRISTIAN SCHOOL</t>
  </si>
  <si>
    <t>MT</t>
  </si>
  <si>
    <t>FIVE FALLS CHRISTIAN SCHOOL</t>
  </si>
  <si>
    <t>PEND OREILLE VALLEY ADVENTIST</t>
  </si>
  <si>
    <t>ROGUE VALLEY ADVENTIST ACADEMY</t>
  </si>
  <si>
    <t>POPULAR SPRINGS SDA SCHOOL</t>
  </si>
  <si>
    <t>SC</t>
  </si>
  <si>
    <t>WINTER HAVEN ADVENTIST SCHOOL</t>
  </si>
  <si>
    <t>FL</t>
  </si>
  <si>
    <t>ZL SUNG SDA SCHOOL</t>
  </si>
  <si>
    <t>GULF COAST SDA SCHOOL</t>
  </si>
  <si>
    <t>JAMES E SAMPSON MEMORIAL SCHOOL</t>
  </si>
  <si>
    <t>NORMA D RICHARDS ADVENTIST SCHOOL</t>
  </si>
  <si>
    <t>PERRINE SDA SCHOOL</t>
  </si>
  <si>
    <t>ACA RALEIGH</t>
  </si>
  <si>
    <t>NC</t>
  </si>
  <si>
    <t>SAWGRASS ADVENTIST SCHOOL</t>
  </si>
  <si>
    <t>FOREST LAKE EDUCATION CENTER</t>
  </si>
  <si>
    <t>WALKER MEMORIAL</t>
  </si>
  <si>
    <t>DECATUR ADVENTIST JUNIOR ACADEMY</t>
  </si>
  <si>
    <t>GA</t>
  </si>
  <si>
    <t>BEREAN CHRISTIAN JR ACADEMY</t>
  </si>
  <si>
    <t>OKEECHOBEE ADVENTIST CHRISTIAN</t>
  </si>
  <si>
    <t>DELTONA ADVENTIST SCHOOL</t>
  </si>
  <si>
    <t>NEW PORT RICHEY ADVENTIST ACADEMY</t>
  </si>
  <si>
    <t>SOLID ROCK SDA CHURCH OF ORLANDO</t>
  </si>
  <si>
    <t>MT AETNA ADVENTIST SCHOOL</t>
  </si>
  <si>
    <t>MD</t>
  </si>
  <si>
    <t>MANASSAS ADVENTIST PREP SCHOOL</t>
  </si>
  <si>
    <t>VA</t>
  </si>
  <si>
    <t>WALDWICK ADVENTIST SCHOOL</t>
  </si>
  <si>
    <t>NJ</t>
  </si>
  <si>
    <t>TRANQUILITY ADVENTIST SCHOOL</t>
  </si>
  <si>
    <t>REDLANDS ADVENTIST ACADEMY</t>
  </si>
  <si>
    <t>CA</t>
  </si>
  <si>
    <t>VICTOR VALLEY SDA SCHOOL</t>
  </si>
  <si>
    <t xml:space="preserve">HAWAIIAN MISSION ACADEMY </t>
  </si>
  <si>
    <t>HI</t>
  </si>
  <si>
    <t>HAWAIIAN MISSION ACADEMY WINDWARD</t>
  </si>
  <si>
    <t>OCEANSIDE ADVENTIST ELEM</t>
  </si>
  <si>
    <t>MUSKOGEE SDA CHRISTIAN ACADEMY</t>
  </si>
  <si>
    <t>OK</t>
  </si>
  <si>
    <t>SANDIA VIEW CHRISTIAN SCHOOL</t>
  </si>
  <si>
    <t>NM</t>
  </si>
  <si>
    <t>PORT CHARLOTTE ADVENTIST SCH</t>
  </si>
  <si>
    <t>BROOKHAVEN SDA SCHOOL</t>
  </si>
  <si>
    <t>MIAMI SPRINGS ADVENTIST SCHOOL</t>
  </si>
  <si>
    <t>MT OLIVET JUNIOR ACADEMY</t>
  </si>
  <si>
    <t>PUC ELEMENTARY</t>
  </si>
  <si>
    <t>COLUMBUS ADVENTIST ACADEMY</t>
  </si>
  <si>
    <t>OH</t>
  </si>
  <si>
    <t>RUTH MURDOCH ELEMENTARY</t>
  </si>
  <si>
    <t>MI</t>
  </si>
  <si>
    <t>GOBLES JUNIOR ACADEMY</t>
  </si>
  <si>
    <t>NORTHWEST ADVENTIST CHRISTIAN SCHOOL</t>
  </si>
  <si>
    <t>IN</t>
  </si>
  <si>
    <t>SOUTH LANCASTER ACADEMY</t>
  </si>
  <si>
    <t>MA</t>
  </si>
  <si>
    <t>LIVING SPRINGS ACADEMY</t>
  </si>
  <si>
    <t>MANASSAS ADVENTIST ACADEMY</t>
  </si>
  <si>
    <t>VINE HAVEN ADVENTIST</t>
  </si>
  <si>
    <t>FOREST CITY ADVENTIST</t>
  </si>
  <si>
    <t>POUGHKEEPSIE ADVENTIST SCHOOL</t>
  </si>
  <si>
    <t>NY</t>
  </si>
  <si>
    <t>KOHALA</t>
  </si>
  <si>
    <t>MARICOPA VILLAGE CHRISTIAN</t>
  </si>
  <si>
    <t>AZ</t>
  </si>
  <si>
    <t>COCHISE SDA CHRISTIAN SCHOOL</t>
  </si>
  <si>
    <t>BERYL WISEDOM ADVENTIST</t>
  </si>
  <si>
    <t>CRESTVIEW CHRISTIAN SCHOOL</t>
  </si>
  <si>
    <t>GREATER BOSTON ACADEMY</t>
  </si>
  <si>
    <t>HAWAIIN KALA MA IKI SCHOOL</t>
  </si>
  <si>
    <r>
      <t xml:space="preserve">Big Ideas Math: Modeling Real Life Teacher Resources Online 7 years
</t>
    </r>
    <r>
      <rPr>
        <i/>
        <sz val="9"/>
        <color rgb="FFC00000"/>
        <rFont val="Arial"/>
        <family val="2"/>
      </rPr>
      <t>Free 1 per teacher</t>
    </r>
  </si>
  <si>
    <r>
      <t xml:space="preserve">Big Ideas Math: A Bridge to Success Algebra 1 Dynamic Teaching Resources Online 7 years
</t>
    </r>
    <r>
      <rPr>
        <i/>
        <sz val="9"/>
        <color rgb="FFC00000"/>
        <rFont val="Arial"/>
        <family val="2"/>
      </rPr>
      <t>Free 1 per teacher</t>
    </r>
  </si>
  <si>
    <t>State-School</t>
  </si>
  <si>
    <t>85603</t>
  </si>
  <si>
    <t>85339</t>
  </si>
  <si>
    <t>92054</t>
  </si>
  <si>
    <t>94508</t>
  </si>
  <si>
    <t>84508</t>
  </si>
  <si>
    <t>92373</t>
  </si>
  <si>
    <t>92395</t>
  </si>
  <si>
    <t>32808</t>
  </si>
  <si>
    <t>32738</t>
  </si>
  <si>
    <t>32810</t>
  </si>
  <si>
    <t>32779</t>
  </si>
  <si>
    <t>33707</t>
  </si>
  <si>
    <t>34981</t>
  </si>
  <si>
    <t>32643</t>
  </si>
  <si>
    <t>33166</t>
  </si>
  <si>
    <t>33311</t>
  </si>
  <si>
    <t>34653</t>
  </si>
  <si>
    <t>34972</t>
  </si>
  <si>
    <t>33157</t>
  </si>
  <si>
    <t>33980</t>
  </si>
  <si>
    <t>33325</t>
  </si>
  <si>
    <t>33825</t>
  </si>
  <si>
    <t>33880</t>
  </si>
  <si>
    <t>32605</t>
  </si>
  <si>
    <t>30318</t>
  </si>
  <si>
    <t>30088</t>
  </si>
  <si>
    <t>96814</t>
  </si>
  <si>
    <t>96734</t>
  </si>
  <si>
    <t>96719</t>
  </si>
  <si>
    <t>83605</t>
  </si>
  <si>
    <t>83814</t>
  </si>
  <si>
    <t>83822</t>
  </si>
  <si>
    <t>46307</t>
  </si>
  <si>
    <t>21740</t>
  </si>
  <si>
    <t>49055</t>
  </si>
  <si>
    <t>49104</t>
  </si>
  <si>
    <t>63132</t>
  </si>
  <si>
    <t>59840</t>
  </si>
  <si>
    <t>59404</t>
  </si>
  <si>
    <t>27606</t>
  </si>
  <si>
    <t>28590</t>
  </si>
  <si>
    <t>68506</t>
  </si>
  <si>
    <t>87048</t>
  </si>
  <si>
    <t>12603</t>
  </si>
  <si>
    <t>43219</t>
  </si>
  <si>
    <t>74401</t>
  </si>
  <si>
    <t>97501</t>
  </si>
  <si>
    <t>97471</t>
  </si>
  <si>
    <t>29728</t>
  </si>
  <si>
    <t>29693</t>
  </si>
  <si>
    <t>20109</t>
  </si>
  <si>
    <t>98837</t>
  </si>
  <si>
    <t>98370</t>
  </si>
  <si>
    <t>99324</t>
  </si>
  <si>
    <t>07463</t>
  </si>
  <si>
    <t>08360</t>
  </si>
  <si>
    <t>02180</t>
  </si>
  <si>
    <t>01561</t>
  </si>
  <si>
    <t>07821</t>
  </si>
  <si>
    <t>State - School:</t>
  </si>
  <si>
    <t>k12pilots@cengage.com</t>
  </si>
  <si>
    <t># pilot orders</t>
  </si>
  <si>
    <t>Pilot Order information for Cengage use:</t>
  </si>
  <si>
    <t># of orders:</t>
  </si>
  <si>
    <t>Do not use online ordering site or send to the regular ordering address.</t>
  </si>
  <si>
    <t>In order to reconcile your Pilot shipment with your current order, please select your state and school from the drop-down menu below:</t>
  </si>
  <si>
    <t>To order, please email a copy of this completed order form to:</t>
  </si>
  <si>
    <t xml:space="preserve">Pilot School Customers - </t>
  </si>
  <si>
    <t>CHOOSE YOUR SCHOOL</t>
  </si>
  <si>
    <r>
      <rPr>
        <sz val="12"/>
        <color theme="1"/>
        <rFont val="Calibri"/>
        <family val="2"/>
      </rPr>
      <t xml:space="preserve">• </t>
    </r>
    <r>
      <rPr>
        <sz val="12"/>
        <color theme="1"/>
        <rFont val="Calibri"/>
        <family val="2"/>
        <scheme val="minor"/>
      </rPr>
      <t>Please provide your school information in #1 below, then email your order to the address in #2.</t>
    </r>
  </si>
  <si>
    <t>• National Geographic Learning / Cengage Customer Service may contact you for additional information regarding pilot order reconciliation, quantity adjustments, and/or credit.</t>
  </si>
  <si>
    <t>Notes:</t>
  </si>
  <si>
    <t>Note: Quantity and/or Total may be adjusted by NGL/Cengage to reflect previous pilot orders.</t>
  </si>
  <si>
    <t>Big Ideas Math: Modeling Real Life Common Core Grade 7 Accelerated 2019</t>
  </si>
  <si>
    <t>9781642454185</t>
  </si>
  <si>
    <t>Big Ideas Math: Modeling Real Life Common Core Grade 7 Accelerated Student Edition</t>
  </si>
  <si>
    <t>9781642450606</t>
  </si>
  <si>
    <t>Big Ideas Math: Modeling Real Life Grade 7 Accelerated Student Journal (1 yr)</t>
  </si>
  <si>
    <t>9781642453706</t>
  </si>
  <si>
    <r>
      <t xml:space="preserve">Big Ideas Math: Modeling Real Life Common Core Grade 7 Accelerated Teaching Edition Bundle </t>
    </r>
    <r>
      <rPr>
        <i/>
        <sz val="9"/>
        <color rgb="FFC00000"/>
        <rFont val="Arial"/>
        <family val="2"/>
      </rPr>
      <t>Free 1 per teacher with purchase of 20 Student Packages</t>
    </r>
  </si>
  <si>
    <t>9781642453690</t>
  </si>
  <si>
    <t>Big Ideas Math: Modeling Real Life Common Core Grade 7 Accelerated Teaching Edition Bundle</t>
  </si>
  <si>
    <t>Big Ideas Math: Modeling Real Life Grade 7 Assessment Book, Grade 7 Resources By Chapter, and Grade 7 Accelerated Resources by Chapter and Assessment Book Bundle</t>
  </si>
  <si>
    <t>9781642453713</t>
  </si>
  <si>
    <r>
      <t xml:space="preserve">Big Ideas Math: Modeling Real Life Grade 7 Accelerated Resources by Chapter and Assessment Book 
</t>
    </r>
    <r>
      <rPr>
        <i/>
        <sz val="9"/>
        <color rgb="FFC00000"/>
        <rFont val="Arial"/>
        <family val="2"/>
      </rPr>
      <t>Free 1 per teacher with purchase of 20 Student Packages</t>
    </r>
  </si>
  <si>
    <t>9781642453720</t>
  </si>
  <si>
    <t>Big Ideas Math: Modeling Real Life Grade 7 Accelerated Resources by Chapter and Assessment Book</t>
  </si>
  <si>
    <r>
      <t>Big Ideas Math: Modeling Real Life Common Core Teacher Resources Online 7 yrs</t>
    </r>
    <r>
      <rPr>
        <i/>
        <sz val="9"/>
        <color rgb="FFC00000"/>
        <rFont val="Arial"/>
        <family val="2"/>
      </rPr>
      <t xml:space="preserve"> 1 per teacher</t>
    </r>
  </si>
  <si>
    <t>9781642453218</t>
  </si>
  <si>
    <t>Grade 7 Accelerated Subtotal</t>
  </si>
  <si>
    <r>
      <t>Big Ideas Math: Modeling Real Life Grade 6 Advanced Premium Student Resource Package 7 years</t>
    </r>
    <r>
      <rPr>
        <sz val="10"/>
        <rFont val="Arial"/>
        <family val="2"/>
      </rPr>
      <t xml:space="preserve"> (contains Student Edition, 7 years of Student Journals, and 7-year access to Online Student Resources)</t>
    </r>
  </si>
  <si>
    <r>
      <t>Big Ideas Math: Modeling Real Life Grade 7 Advanced Premium Student Resource Package 7 years</t>
    </r>
    <r>
      <rPr>
        <sz val="10"/>
        <rFont val="Arial"/>
        <family val="2"/>
      </rPr>
      <t xml:space="preserve"> (contains Student Edition, 7 years of Student Journals, and 7-year access to Online Student Resources)</t>
    </r>
  </si>
  <si>
    <r>
      <t xml:space="preserve">Big Ideas Math: Modeling Real Life Common Core Grade 7 Accelerated Enhanced Student Resource Package 7 years </t>
    </r>
    <r>
      <rPr>
        <sz val="10"/>
        <rFont val="Arial"/>
        <family val="2"/>
      </rPr>
      <t>(contains Student Edition and 7-year access to Online Student Resources)</t>
    </r>
  </si>
  <si>
    <t>9781642454109</t>
  </si>
  <si>
    <r>
      <t xml:space="preserve">Big Ideas Math: Modeling Real Life Common Core Grade 7 Accelerated Premium Student Resource Package 7 years </t>
    </r>
    <r>
      <rPr>
        <sz val="10"/>
        <rFont val="Arial"/>
        <family val="2"/>
      </rPr>
      <t>(contains Student Edition, 7 years of Student Journals, and 7-year access to Online Student Resources)</t>
    </r>
  </si>
  <si>
    <r>
      <t xml:space="preserve">Big Ideas Math: Modeling Real Life Grade 7 Advanced Resources by Chapter and Assessment Book
</t>
    </r>
    <r>
      <rPr>
        <i/>
        <sz val="9"/>
        <color rgb="FFC00000"/>
        <rFont val="Arial"/>
        <family val="2"/>
      </rPr>
      <t>Free 1 per teacher with purchase of 20 Student Packages</t>
    </r>
  </si>
  <si>
    <t>Digital Fulfillment Information</t>
  </si>
  <si>
    <t>School Name</t>
  </si>
  <si>
    <t>Address</t>
  </si>
  <si>
    <t>Zip Code</t>
  </si>
  <si>
    <t>Email Address of Digital Administrator</t>
  </si>
  <si>
    <t># of Students</t>
  </si>
  <si>
    <r>
      <rPr>
        <sz val="12"/>
        <color theme="1"/>
        <rFont val="Calibri"/>
        <family val="2"/>
      </rPr>
      <t xml:space="preserve">• </t>
    </r>
    <r>
      <rPr>
        <sz val="12"/>
        <color theme="1"/>
        <rFont val="Calibri"/>
        <family val="2"/>
        <scheme val="minor"/>
      </rPr>
      <t xml:space="preserve">NOTE: This form is only necessary when ordering for </t>
    </r>
    <r>
      <rPr>
        <b/>
        <sz val="12"/>
        <color theme="1"/>
        <rFont val="Calibri"/>
        <family val="2"/>
        <scheme val="minor"/>
      </rPr>
      <t>multiple schools</t>
    </r>
    <r>
      <rPr>
        <sz val="12"/>
        <color theme="1"/>
        <rFont val="Calibri"/>
        <family val="2"/>
        <scheme val="minor"/>
      </rPr>
      <t>. This form is not required to be completed for a single school order.</t>
    </r>
  </si>
  <si>
    <r>
      <rPr>
        <sz val="12"/>
        <color theme="1"/>
        <rFont val="Calibri"/>
        <family val="2"/>
      </rPr>
      <t xml:space="preserve">• </t>
    </r>
    <r>
      <rPr>
        <sz val="12"/>
        <color theme="1"/>
        <rFont val="Calibri"/>
        <family val="2"/>
        <scheme val="minor"/>
      </rPr>
      <t>Add rows as needed.</t>
    </r>
  </si>
  <si>
    <t>Bill me at the address above (my official P.O. is attached; see below)</t>
  </si>
  <si>
    <t>Customer Service will contact you for credit card information.</t>
  </si>
  <si>
    <r>
      <t xml:space="preserve"> Check made payable to: </t>
    </r>
    <r>
      <rPr>
        <i/>
        <sz val="9"/>
        <rFont val="Verdana"/>
        <family val="2"/>
      </rPr>
      <t>Cengage Learning</t>
    </r>
  </si>
  <si>
    <t>Contact Name</t>
  </si>
  <si>
    <t>Daytime Phone</t>
  </si>
  <si>
    <t>Money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</si>
</sst>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00"/>
  </numFmts>
  <fonts count="60" x14ac:knownFonts="1">
    <font>
      <sz val="11"/>
      <color theme="1"/>
      <name val="Calibri"/>
      <family val="2"/>
      <scheme val="minor"/>
    </font>
    <font>
      <sz val="11"/>
      <color theme="1"/>
      <name val="Calibri"/>
      <family val="2"/>
      <scheme val="minor"/>
    </font>
    <font>
      <b/>
      <sz val="10"/>
      <name val="Arial"/>
      <family val="2"/>
    </font>
    <font>
      <sz val="10"/>
      <name val="Arial"/>
      <family val="2"/>
    </font>
    <font>
      <b/>
      <sz val="9"/>
      <color rgb="FFC00000"/>
      <name val="Calibri"/>
      <family val="2"/>
      <scheme val="minor"/>
    </font>
    <font>
      <sz val="9"/>
      <color rgb="FFC00000"/>
      <name val="Calibri"/>
      <family val="2"/>
      <scheme val="minor"/>
    </font>
    <font>
      <b/>
      <sz val="12"/>
      <color rgb="FFC00000"/>
      <name val="Arial"/>
      <family val="2"/>
    </font>
    <font>
      <i/>
      <sz val="9"/>
      <color rgb="FFC00000"/>
      <name val="Arial"/>
      <family val="2"/>
    </font>
    <font>
      <sz val="10"/>
      <color theme="1"/>
      <name val="Arial"/>
      <family val="2"/>
    </font>
    <font>
      <b/>
      <sz val="10"/>
      <color rgb="FFC00000"/>
      <name val="Arial"/>
      <family val="2"/>
    </font>
    <font>
      <sz val="11"/>
      <name val="Calibri"/>
      <family val="2"/>
      <scheme val="minor"/>
    </font>
    <font>
      <b/>
      <sz val="11"/>
      <color rgb="FFC00000"/>
      <name val="Calibri"/>
      <family val="2"/>
      <scheme val="minor"/>
    </font>
    <font>
      <b/>
      <sz val="11"/>
      <name val="Calibri"/>
      <family val="2"/>
      <scheme val="minor"/>
    </font>
    <font>
      <b/>
      <sz val="11"/>
      <color theme="1"/>
      <name val="Calibri"/>
      <family val="2"/>
      <scheme val="minor"/>
    </font>
    <font>
      <sz val="10"/>
      <color rgb="FFC00000"/>
      <name val="Arial"/>
      <family val="2"/>
    </font>
    <font>
      <b/>
      <sz val="14"/>
      <name val="Verdana"/>
      <family val="2"/>
    </font>
    <font>
      <sz val="12"/>
      <color theme="4" tint="-0.249977111117893"/>
      <name val="Verdana"/>
      <family val="2"/>
    </font>
    <font>
      <sz val="12"/>
      <color theme="4" tint="-0.249977111117893"/>
      <name val="Arial"/>
      <family val="2"/>
    </font>
    <font>
      <vertAlign val="superscript"/>
      <sz val="10"/>
      <name val="Arial"/>
      <family val="2"/>
    </font>
    <font>
      <sz val="12"/>
      <name val="Arial"/>
      <family val="2"/>
    </font>
    <font>
      <u/>
      <sz val="10"/>
      <color indexed="12"/>
      <name val="Arial"/>
      <family val="2"/>
    </font>
    <font>
      <b/>
      <sz val="12"/>
      <name val="Verdana"/>
      <family val="2"/>
    </font>
    <font>
      <b/>
      <sz val="10"/>
      <name val="Verdana"/>
      <family val="2"/>
    </font>
    <font>
      <sz val="10"/>
      <name val="Verdana"/>
      <family val="2"/>
    </font>
    <font>
      <i/>
      <sz val="9"/>
      <name val="Verdana"/>
      <family val="2"/>
    </font>
    <font>
      <sz val="8"/>
      <name val="Arial"/>
      <family val="2"/>
    </font>
    <font>
      <sz val="10"/>
      <color theme="4" tint="-0.249977111117893"/>
      <name val="Arial"/>
      <family val="2"/>
    </font>
    <font>
      <b/>
      <sz val="11"/>
      <color theme="1"/>
      <name val="Arial"/>
      <family val="2"/>
    </font>
    <font>
      <b/>
      <sz val="14"/>
      <color theme="1"/>
      <name val="Arial"/>
      <family val="2"/>
    </font>
    <font>
      <b/>
      <sz val="12"/>
      <name val="Arial"/>
      <family val="2"/>
    </font>
    <font>
      <b/>
      <sz val="9"/>
      <color indexed="81"/>
      <name val="Tahoma"/>
      <family val="2"/>
    </font>
    <font>
      <sz val="12"/>
      <color rgb="FFC00000"/>
      <name val="Arial"/>
      <family val="2"/>
    </font>
    <font>
      <b/>
      <sz val="14"/>
      <color theme="1"/>
      <name val="Calibri"/>
      <family val="2"/>
      <scheme val="minor"/>
    </font>
    <font>
      <sz val="11"/>
      <color theme="1"/>
      <name val="Arial"/>
      <family val="2"/>
    </font>
    <font>
      <sz val="11"/>
      <color indexed="8"/>
      <name val="Calibri"/>
      <family val="2"/>
      <scheme val="minor"/>
    </font>
    <font>
      <b/>
      <sz val="11"/>
      <color rgb="FFFF0000"/>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i/>
      <sz val="11"/>
      <color theme="0" tint="-0.499984740745262"/>
      <name val="Calibri"/>
      <family val="2"/>
      <scheme val="minor"/>
    </font>
    <font>
      <i/>
      <sz val="11"/>
      <color theme="9" tint="-0.499984740745262"/>
      <name val="Calibri"/>
      <family val="2"/>
      <scheme val="minor"/>
    </font>
    <font>
      <sz val="9"/>
      <color theme="1"/>
      <name val="Calibri"/>
      <family val="2"/>
      <scheme val="minor"/>
    </font>
    <font>
      <b/>
      <sz val="11"/>
      <color rgb="FF000000"/>
      <name val="Calibri"/>
      <family val="2"/>
    </font>
    <font>
      <sz val="11"/>
      <color rgb="FF000000"/>
      <name val="Calibri"/>
      <family val="2"/>
    </font>
    <font>
      <sz val="11"/>
      <color theme="1"/>
      <name val="Calibri"/>
      <family val="2"/>
    </font>
    <font>
      <i/>
      <vertAlign val="superscript"/>
      <sz val="11"/>
      <color theme="0" tint="-0.499984740745262"/>
      <name val="Calibri"/>
      <family val="2"/>
      <scheme val="minor"/>
    </font>
    <font>
      <sz val="8"/>
      <color theme="0" tint="-0.499984740745262"/>
      <name val="Calibri"/>
      <family val="2"/>
      <scheme val="minor"/>
    </font>
    <font>
      <sz val="12"/>
      <color theme="1"/>
      <name val="Calibri"/>
      <family val="2"/>
      <scheme val="minor"/>
    </font>
    <font>
      <sz val="11"/>
      <color theme="0" tint="-4.9989318521683403E-2"/>
      <name val="Calibri"/>
      <family val="2"/>
      <scheme val="minor"/>
    </font>
    <font>
      <u/>
      <sz val="12"/>
      <color rgb="FF0070C0"/>
      <name val="Arial"/>
      <family val="2"/>
    </font>
    <font>
      <b/>
      <sz val="11"/>
      <color rgb="FF0070C0"/>
      <name val="Calibri"/>
      <family val="2"/>
      <scheme val="minor"/>
    </font>
    <font>
      <b/>
      <sz val="14"/>
      <color rgb="FF0070C0"/>
      <name val="Calibri"/>
      <family val="2"/>
      <scheme val="minor"/>
    </font>
    <font>
      <b/>
      <sz val="16"/>
      <color rgb="FF0070C0"/>
      <name val="Calibri"/>
      <family val="2"/>
      <scheme val="minor"/>
    </font>
    <font>
      <sz val="12"/>
      <color theme="1"/>
      <name val="Calibri"/>
      <family val="2"/>
    </font>
    <font>
      <i/>
      <sz val="10"/>
      <color theme="1"/>
      <name val="Calibri"/>
      <family val="2"/>
      <scheme val="minor"/>
    </font>
    <font>
      <sz val="11"/>
      <color theme="0"/>
      <name val="Calibri"/>
      <family val="2"/>
      <scheme val="minor"/>
    </font>
    <font>
      <sz val="11"/>
      <color theme="9" tint="-0.249977111117893"/>
      <name val="Calibri"/>
      <family val="2"/>
      <scheme val="minor"/>
    </font>
    <font>
      <b/>
      <sz val="12"/>
      <color theme="1"/>
      <name val="Calibri"/>
      <family val="2"/>
      <scheme val="minor"/>
    </font>
    <font>
      <b/>
      <sz val="14"/>
      <color theme="9" tint="-0.499984740745262"/>
      <name val="Calibri"/>
      <family val="2"/>
      <scheme val="minor"/>
    </font>
    <font>
      <sz val="11"/>
      <color theme="9" tint="-0.49998474074526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499984740745262"/>
        <bgColor indexed="64"/>
      </patternFill>
    </fill>
  </fills>
  <borders count="5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rgb="FF0070C0"/>
      </left>
      <right style="medium">
        <color rgb="FF0070C0"/>
      </right>
      <top style="medium">
        <color rgb="FF0070C0"/>
      </top>
      <bottom style="medium">
        <color rgb="FF0070C0"/>
      </bottom>
      <diagonal/>
    </border>
  </borders>
  <cellStyleXfs count="11">
    <xf numFmtId="0" fontId="0" fillId="0" borderId="0"/>
    <xf numFmtId="9" fontId="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20"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0" fontId="3" fillId="0" borderId="0"/>
    <xf numFmtId="0" fontId="1" fillId="0" borderId="0"/>
  </cellStyleXfs>
  <cellXfs count="296">
    <xf numFmtId="0" fontId="0" fillId="0" borderId="0" xfId="0"/>
    <xf numFmtId="0" fontId="4" fillId="0" borderId="0" xfId="0" applyFont="1" applyFill="1" applyAlignment="1" applyProtection="1">
      <alignment horizontal="center" vertical="top"/>
      <protection locked="0"/>
    </xf>
    <xf numFmtId="0" fontId="0" fillId="2" borderId="0" xfId="0" applyFill="1" applyBorder="1"/>
    <xf numFmtId="49" fontId="8" fillId="2" borderId="0" xfId="0" applyNumberFormat="1" applyFont="1" applyFill="1" applyBorder="1" applyAlignment="1">
      <alignment horizontal="center" vertical="top"/>
    </xf>
    <xf numFmtId="164" fontId="2" fillId="2" borderId="0"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164" fontId="2" fillId="2" borderId="0" xfId="0" applyNumberFormat="1" applyFont="1" applyFill="1" applyBorder="1" applyAlignment="1">
      <alignment vertical="top"/>
    </xf>
    <xf numFmtId="0" fontId="0" fillId="0" borderId="0" xfId="0" applyBorder="1"/>
    <xf numFmtId="164" fontId="8" fillId="0" borderId="1" xfId="0" applyNumberFormat="1" applyFont="1" applyBorder="1" applyAlignment="1">
      <alignment vertical="top"/>
    </xf>
    <xf numFmtId="49" fontId="3" fillId="0" borderId="1" xfId="0" applyNumberFormat="1" applyFont="1" applyBorder="1" applyAlignment="1">
      <alignment horizontal="center" vertical="top"/>
    </xf>
    <xf numFmtId="0" fontId="0" fillId="2" borderId="5" xfId="0" applyFill="1" applyBorder="1"/>
    <xf numFmtId="0" fontId="2" fillId="2" borderId="4" xfId="0" applyFont="1" applyFill="1" applyBorder="1" applyAlignment="1">
      <alignment vertical="top" wrapText="1"/>
    </xf>
    <xf numFmtId="0" fontId="2" fillId="0" borderId="6" xfId="0" applyFont="1" applyBorder="1" applyAlignment="1">
      <alignment horizontal="left" vertical="top" wrapText="1"/>
    </xf>
    <xf numFmtId="0" fontId="2" fillId="0" borderId="6" xfId="0" applyFont="1" applyBorder="1" applyAlignment="1">
      <alignment vertical="top" wrapText="1"/>
    </xf>
    <xf numFmtId="49" fontId="3" fillId="0" borderId="9" xfId="0" applyNumberFormat="1" applyFont="1" applyBorder="1" applyAlignment="1">
      <alignment horizontal="center" vertical="top"/>
    </xf>
    <xf numFmtId="49" fontId="8" fillId="2" borderId="11" xfId="0" applyNumberFormat="1" applyFont="1" applyFill="1" applyBorder="1" applyAlignment="1">
      <alignment horizontal="center" vertical="top"/>
    </xf>
    <xf numFmtId="164" fontId="2" fillId="2" borderId="11" xfId="0" applyNumberFormat="1" applyFont="1" applyFill="1" applyBorder="1" applyAlignment="1">
      <alignment horizontal="center" vertical="top"/>
    </xf>
    <xf numFmtId="0" fontId="0" fillId="2" borderId="11" xfId="0" applyFill="1" applyBorder="1"/>
    <xf numFmtId="0" fontId="9" fillId="2" borderId="12" xfId="0" applyFont="1" applyFill="1" applyBorder="1" applyAlignment="1">
      <alignment vertical="top" wrapText="1"/>
    </xf>
    <xf numFmtId="0" fontId="0" fillId="2" borderId="13" xfId="0" applyFill="1" applyBorder="1"/>
    <xf numFmtId="0" fontId="6" fillId="0" borderId="4" xfId="0" applyFont="1" applyFill="1" applyBorder="1" applyAlignment="1">
      <alignment vertical="center"/>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164" fontId="2" fillId="2" borderId="15" xfId="2" applyNumberFormat="1" applyFont="1" applyFill="1" applyBorder="1" applyAlignment="1">
      <alignment horizontal="center" wrapText="1"/>
    </xf>
    <xf numFmtId="164" fontId="2" fillId="2" borderId="16" xfId="0" applyNumberFormat="1" applyFont="1" applyFill="1" applyBorder="1" applyAlignment="1">
      <alignment horizontal="center" wrapText="1"/>
    </xf>
    <xf numFmtId="0" fontId="3" fillId="0" borderId="6" xfId="0" applyFont="1" applyBorder="1" applyAlignment="1">
      <alignment vertical="top" wrapText="1"/>
    </xf>
    <xf numFmtId="49" fontId="8"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0" fontId="3" fillId="0" borderId="8" xfId="0" applyFont="1" applyBorder="1" applyAlignment="1">
      <alignment vertical="top" wrapText="1"/>
    </xf>
    <xf numFmtId="164" fontId="14" fillId="0" borderId="1" xfId="0" applyNumberFormat="1" applyFont="1" applyBorder="1" applyAlignment="1">
      <alignment horizontal="right" vertical="top"/>
    </xf>
    <xf numFmtId="0" fontId="15" fillId="0" borderId="18" xfId="5" applyFont="1" applyBorder="1"/>
    <xf numFmtId="0" fontId="15" fillId="0" borderId="19" xfId="5" applyFont="1" applyBorder="1" applyProtection="1">
      <protection locked="0"/>
    </xf>
    <xf numFmtId="0" fontId="3" fillId="0" borderId="19" xfId="5" applyBorder="1" applyProtection="1">
      <protection locked="0"/>
    </xf>
    <xf numFmtId="0" fontId="3" fillId="0" borderId="21" xfId="5" applyBorder="1" applyProtection="1">
      <protection locked="0"/>
    </xf>
    <xf numFmtId="0" fontId="3" fillId="0" borderId="22" xfId="5" applyBorder="1"/>
    <xf numFmtId="0" fontId="3" fillId="0" borderId="0" xfId="5" applyProtection="1">
      <protection locked="0"/>
    </xf>
    <xf numFmtId="0" fontId="18" fillId="0" borderId="0" xfId="5" applyFont="1"/>
    <xf numFmtId="0" fontId="18" fillId="0" borderId="0" xfId="5" applyFont="1" applyProtection="1">
      <protection locked="0"/>
    </xf>
    <xf numFmtId="0" fontId="3" fillId="0" borderId="23" xfId="5" applyBorder="1" applyProtection="1">
      <protection locked="0"/>
    </xf>
    <xf numFmtId="0" fontId="18" fillId="0" borderId="22" xfId="5" applyFont="1" applyBorder="1"/>
    <xf numFmtId="0" fontId="18" fillId="0" borderId="23" xfId="5" applyFont="1" applyBorder="1" applyProtection="1">
      <protection locked="0"/>
    </xf>
    <xf numFmtId="0" fontId="19" fillId="0" borderId="0" xfId="5" applyFont="1" applyProtection="1">
      <protection locked="0"/>
    </xf>
    <xf numFmtId="0" fontId="18" fillId="0" borderId="25" xfId="5" applyFont="1" applyBorder="1"/>
    <xf numFmtId="0" fontId="16" fillId="0" borderId="24" xfId="5" applyFont="1" applyBorder="1" applyAlignment="1" applyProtection="1">
      <alignment shrinkToFit="1"/>
      <protection locked="0"/>
    </xf>
    <xf numFmtId="0" fontId="17" fillId="0" borderId="24" xfId="5" applyFont="1" applyBorder="1" applyAlignment="1">
      <alignment shrinkToFit="1"/>
    </xf>
    <xf numFmtId="0" fontId="17" fillId="0" borderId="24" xfId="5" applyFont="1" applyBorder="1" applyAlignment="1" applyProtection="1">
      <alignment shrinkToFit="1"/>
      <protection locked="0"/>
    </xf>
    <xf numFmtId="0" fontId="19" fillId="0" borderId="0" xfId="5" applyFont="1"/>
    <xf numFmtId="0" fontId="15" fillId="0" borderId="18" xfId="4" applyFont="1" applyBorder="1"/>
    <xf numFmtId="0" fontId="15" fillId="0" borderId="19" xfId="4" applyFont="1" applyBorder="1" applyProtection="1">
      <protection locked="0"/>
    </xf>
    <xf numFmtId="0" fontId="3" fillId="0" borderId="19" xfId="4" applyBorder="1" applyProtection="1">
      <protection locked="0"/>
    </xf>
    <xf numFmtId="0" fontId="3" fillId="0" borderId="21" xfId="4" applyBorder="1" applyProtection="1">
      <protection locked="0"/>
    </xf>
    <xf numFmtId="0" fontId="21" fillId="0" borderId="22" xfId="4" applyFont="1" applyBorder="1"/>
    <xf numFmtId="0" fontId="3" fillId="0" borderId="0" xfId="4" applyProtection="1">
      <protection locked="0"/>
    </xf>
    <xf numFmtId="0" fontId="18" fillId="0" borderId="0" xfId="4" applyFont="1"/>
    <xf numFmtId="0" fontId="18" fillId="0" borderId="0" xfId="4" applyFont="1" applyProtection="1">
      <protection locked="0"/>
    </xf>
    <xf numFmtId="0" fontId="3" fillId="0" borderId="23" xfId="4" applyBorder="1" applyProtection="1">
      <protection locked="0"/>
    </xf>
    <xf numFmtId="0" fontId="18" fillId="0" borderId="22" xfId="4" applyFont="1" applyBorder="1" applyProtection="1">
      <protection locked="0"/>
    </xf>
    <xf numFmtId="0" fontId="18" fillId="0" borderId="23" xfId="4" applyFont="1" applyBorder="1" applyProtection="1">
      <protection locked="0"/>
    </xf>
    <xf numFmtId="0" fontId="3" fillId="0" borderId="22" xfId="4" applyBorder="1" applyProtection="1">
      <protection locked="0"/>
    </xf>
    <xf numFmtId="0" fontId="19" fillId="0" borderId="0" xfId="4" applyFont="1" applyProtection="1">
      <protection locked="0"/>
    </xf>
    <xf numFmtId="0" fontId="18" fillId="0" borderId="25" xfId="4" applyFont="1" applyBorder="1"/>
    <xf numFmtId="0" fontId="16" fillId="0" borderId="24" xfId="4" applyFont="1" applyBorder="1" applyAlignment="1" applyProtection="1">
      <alignment shrinkToFit="1"/>
      <protection locked="0"/>
    </xf>
    <xf numFmtId="0" fontId="18" fillId="0" borderId="19" xfId="4" applyFont="1" applyBorder="1" applyProtection="1">
      <protection locked="0"/>
    </xf>
    <xf numFmtId="0" fontId="18" fillId="0" borderId="21" xfId="4" applyFont="1" applyBorder="1" applyProtection="1">
      <protection locked="0"/>
    </xf>
    <xf numFmtId="43" fontId="22" fillId="0" borderId="0" xfId="7" applyFont="1" applyAlignment="1">
      <alignment vertical="center"/>
    </xf>
    <xf numFmtId="41" fontId="22" fillId="0" borderId="22" xfId="7" quotePrefix="1" applyNumberFormat="1" applyFont="1" applyBorder="1" applyAlignment="1">
      <alignment horizontal="right"/>
    </xf>
    <xf numFmtId="0" fontId="22" fillId="0" borderId="0" xfId="4" applyFont="1"/>
    <xf numFmtId="0" fontId="19" fillId="0" borderId="23" xfId="4" applyFont="1" applyBorder="1" applyProtection="1">
      <protection locked="0"/>
    </xf>
    <xf numFmtId="41" fontId="23" fillId="0" borderId="22" xfId="7" applyNumberFormat="1" applyFont="1" applyBorder="1" applyAlignment="1" applyProtection="1">
      <alignment horizontal="right" vertical="center"/>
      <protection locked="0"/>
    </xf>
    <xf numFmtId="43" fontId="23" fillId="0" borderId="0" xfId="7" applyFont="1" applyAlignment="1">
      <alignment horizontal="left" vertical="center"/>
    </xf>
    <xf numFmtId="0" fontId="19" fillId="0" borderId="0" xfId="4" applyFont="1"/>
    <xf numFmtId="43" fontId="23" fillId="0" borderId="0" xfId="7" applyFont="1" applyAlignment="1" applyProtection="1">
      <alignment horizontal="left" vertical="center"/>
      <protection locked="0"/>
    </xf>
    <xf numFmtId="43" fontId="23" fillId="0" borderId="23" xfId="7" applyFont="1" applyBorder="1" applyAlignment="1" applyProtection="1">
      <alignment horizontal="left" vertical="center"/>
      <protection locked="0"/>
    </xf>
    <xf numFmtId="41" fontId="23" fillId="0" borderId="0" xfId="7" applyNumberFormat="1" applyFont="1" applyAlignment="1" applyProtection="1">
      <alignment horizontal="right" vertical="center"/>
      <protection locked="0"/>
    </xf>
    <xf numFmtId="43" fontId="23" fillId="0" borderId="0" xfId="7" applyFont="1" applyAlignment="1" applyProtection="1">
      <alignment vertical="center"/>
      <protection locked="0"/>
    </xf>
    <xf numFmtId="41" fontId="22" fillId="0" borderId="22" xfId="7" quotePrefix="1" applyNumberFormat="1" applyFont="1" applyBorder="1" applyAlignment="1">
      <alignment horizontal="right" vertical="center"/>
    </xf>
    <xf numFmtId="0" fontId="3" fillId="0" borderId="0" xfId="4"/>
    <xf numFmtId="0" fontId="25" fillId="0" borderId="26" xfId="8" applyFont="1" applyBorder="1"/>
    <xf numFmtId="0" fontId="19" fillId="0" borderId="25" xfId="8" applyFont="1" applyBorder="1" applyProtection="1">
      <protection locked="0"/>
    </xf>
    <xf numFmtId="0" fontId="18" fillId="0" borderId="23" xfId="4" applyFont="1" applyBorder="1" applyAlignment="1" applyProtection="1">
      <alignment horizontal="right"/>
      <protection locked="0"/>
    </xf>
    <xf numFmtId="0" fontId="22" fillId="0" borderId="0" xfId="4" applyFont="1" applyAlignment="1">
      <alignment vertical="center"/>
    </xf>
    <xf numFmtId="0" fontId="19" fillId="0" borderId="0" xfId="4" applyFont="1" applyAlignment="1" applyProtection="1">
      <alignment horizontal="left"/>
      <protection locked="0"/>
    </xf>
    <xf numFmtId="0" fontId="25" fillId="0" borderId="24" xfId="4" applyFont="1" applyBorder="1" applyAlignment="1">
      <alignment horizontal="left"/>
    </xf>
    <xf numFmtId="0" fontId="18" fillId="0" borderId="23" xfId="8" applyFont="1" applyBorder="1" applyAlignment="1" applyProtection="1">
      <alignment horizontal="right"/>
      <protection locked="0"/>
    </xf>
    <xf numFmtId="0" fontId="17" fillId="0" borderId="26" xfId="8" applyFont="1" applyBorder="1" applyProtection="1">
      <protection locked="0"/>
    </xf>
    <xf numFmtId="0" fontId="25" fillId="0" borderId="26" xfId="8" applyFont="1" applyBorder="1" applyAlignment="1">
      <alignment horizontal="left" wrapText="1"/>
    </xf>
    <xf numFmtId="41" fontId="23" fillId="0" borderId="28" xfId="7" applyNumberFormat="1" applyFont="1" applyBorder="1" applyAlignment="1" applyProtection="1">
      <alignment horizontal="right" vertical="center"/>
      <protection locked="0"/>
    </xf>
    <xf numFmtId="41" fontId="23" fillId="0" borderId="29" xfId="7" applyNumberFormat="1" applyFont="1" applyBorder="1" applyAlignment="1" applyProtection="1">
      <alignment horizontal="right" vertical="center"/>
      <protection locked="0"/>
    </xf>
    <xf numFmtId="0" fontId="18" fillId="0" borderId="29" xfId="4" applyFont="1" applyBorder="1" applyProtection="1">
      <protection locked="0"/>
    </xf>
    <xf numFmtId="0" fontId="32" fillId="0" borderId="0" xfId="10" applyFont="1" applyAlignment="1">
      <alignment vertical="top" wrapText="1"/>
    </xf>
    <xf numFmtId="0" fontId="33" fillId="0" borderId="0" xfId="10" applyFont="1"/>
    <xf numFmtId="0" fontId="13" fillId="0" borderId="0" xfId="10" applyFont="1" applyAlignment="1">
      <alignment vertical="top" wrapText="1"/>
    </xf>
    <xf numFmtId="0" fontId="1" fillId="0" borderId="0" xfId="10" applyAlignment="1">
      <alignment vertical="top" wrapText="1"/>
    </xf>
    <xf numFmtId="0" fontId="34" fillId="0" borderId="0" xfId="10" applyFont="1" applyAlignment="1">
      <alignment vertical="top" wrapText="1"/>
    </xf>
    <xf numFmtId="0" fontId="27" fillId="0" borderId="0" xfId="10" applyFont="1" applyAlignment="1">
      <alignment vertical="top" wrapText="1"/>
    </xf>
    <xf numFmtId="0" fontId="33" fillId="0" borderId="0" xfId="10" applyFont="1" applyAlignment="1">
      <alignment vertical="top" wrapText="1"/>
    </xf>
    <xf numFmtId="0" fontId="39" fillId="0" borderId="0" xfId="0" applyFont="1"/>
    <xf numFmtId="0" fontId="5" fillId="3" borderId="2" xfId="0" applyFont="1" applyFill="1" applyBorder="1" applyAlignment="1" applyProtection="1">
      <alignment horizontal="center" vertical="top"/>
      <protection locked="0"/>
    </xf>
    <xf numFmtId="0" fontId="5" fillId="3" borderId="3" xfId="0" applyFont="1" applyFill="1" applyBorder="1" applyAlignment="1" applyProtection="1">
      <alignment horizontal="center" vertical="top"/>
      <protection locked="0"/>
    </xf>
    <xf numFmtId="0" fontId="3" fillId="0" borderId="6" xfId="0" applyFont="1" applyBorder="1" applyAlignment="1">
      <alignment horizontal="left" vertical="top" wrapText="1" indent="1"/>
    </xf>
    <xf numFmtId="38" fontId="8" fillId="0" borderId="1" xfId="0" applyNumberFormat="1" applyFont="1" applyBorder="1" applyAlignment="1" applyProtection="1">
      <alignment horizontal="center" vertical="top"/>
      <protection locked="0"/>
    </xf>
    <xf numFmtId="164" fontId="8" fillId="0" borderId="7" xfId="0" applyNumberFormat="1" applyFont="1" applyBorder="1" applyAlignment="1">
      <alignment vertical="top" shrinkToFit="1"/>
    </xf>
    <xf numFmtId="38" fontId="8" fillId="2" borderId="0" xfId="0" applyNumberFormat="1" applyFont="1" applyFill="1" applyBorder="1" applyAlignment="1">
      <alignment horizontal="center" vertical="top"/>
    </xf>
    <xf numFmtId="0" fontId="8" fillId="2" borderId="5" xfId="0" applyFont="1" applyFill="1" applyBorder="1" applyAlignment="1">
      <alignment shrinkToFit="1"/>
    </xf>
    <xf numFmtId="38" fontId="8" fillId="2" borderId="11" xfId="0" applyNumberFormat="1" applyFont="1" applyFill="1" applyBorder="1" applyAlignment="1">
      <alignment horizontal="center" vertical="top"/>
    </xf>
    <xf numFmtId="0" fontId="8" fillId="2" borderId="13" xfId="0" applyFont="1" applyFill="1" applyBorder="1" applyAlignment="1">
      <alignment shrinkToFit="1"/>
    </xf>
    <xf numFmtId="38" fontId="14" fillId="0" borderId="1" xfId="0" applyNumberFormat="1" applyFont="1" applyBorder="1" applyAlignment="1">
      <alignment horizontal="center" vertical="top"/>
    </xf>
    <xf numFmtId="164" fontId="14" fillId="0" borderId="7" xfId="0" applyNumberFormat="1" applyFont="1" applyBorder="1" applyAlignment="1">
      <alignment horizontal="right" vertical="top" shrinkToFit="1"/>
    </xf>
    <xf numFmtId="164" fontId="8" fillId="0" borderId="2" xfId="0" applyNumberFormat="1" applyFont="1" applyBorder="1" applyAlignment="1">
      <alignment shrinkToFit="1"/>
    </xf>
    <xf numFmtId="0" fontId="8" fillId="0" borderId="0" xfId="0" applyFont="1" applyBorder="1" applyAlignment="1">
      <alignment horizontal="right"/>
    </xf>
    <xf numFmtId="0" fontId="8" fillId="0" borderId="0" xfId="0" applyFont="1" applyFill="1" applyBorder="1"/>
    <xf numFmtId="0" fontId="8" fillId="0" borderId="5" xfId="0" applyFont="1" applyFill="1" applyBorder="1"/>
    <xf numFmtId="0" fontId="8" fillId="0" borderId="0" xfId="0" applyFont="1" applyBorder="1"/>
    <xf numFmtId="0" fontId="3" fillId="0" borderId="6" xfId="0" applyFont="1" applyBorder="1" applyAlignment="1">
      <alignment horizontal="left" vertical="top" wrapText="1"/>
    </xf>
    <xf numFmtId="0" fontId="20" fillId="0" borderId="0" xfId="6" applyAlignment="1" applyProtection="1"/>
    <xf numFmtId="0" fontId="20" fillId="0" borderId="0" xfId="6" applyBorder="1" applyAlignment="1" applyProtection="1">
      <alignment horizontal="right"/>
    </xf>
    <xf numFmtId="49" fontId="3" fillId="0" borderId="1" xfId="3" applyNumberFormat="1" applyFont="1" applyBorder="1" applyAlignment="1">
      <alignment horizontal="center" vertical="top"/>
    </xf>
    <xf numFmtId="49" fontId="3" fillId="2" borderId="0" xfId="0" applyNumberFormat="1" applyFont="1" applyFill="1" applyBorder="1" applyAlignment="1">
      <alignment horizontal="center" vertical="top"/>
    </xf>
    <xf numFmtId="49" fontId="3" fillId="0" borderId="1" xfId="5" applyNumberFormat="1" applyFont="1" applyBorder="1" applyAlignment="1">
      <alignment horizontal="center" vertical="top"/>
    </xf>
    <xf numFmtId="0" fontId="42" fillId="0" borderId="37" xfId="0" applyFont="1" applyBorder="1" applyAlignment="1">
      <alignment vertical="center"/>
    </xf>
    <xf numFmtId="0" fontId="42" fillId="0" borderId="38" xfId="0" applyFont="1" applyBorder="1" applyAlignment="1">
      <alignment horizontal="center" vertical="center"/>
    </xf>
    <xf numFmtId="0" fontId="42" fillId="4" borderId="38" xfId="0" applyFont="1" applyFill="1" applyBorder="1" applyAlignment="1">
      <alignment horizontal="center" vertical="center"/>
    </xf>
    <xf numFmtId="0" fontId="43" fillId="4" borderId="39" xfId="0" applyFont="1" applyFill="1" applyBorder="1" applyAlignment="1">
      <alignment vertical="center"/>
    </xf>
    <xf numFmtId="0" fontId="43" fillId="4" borderId="30" xfId="0" applyFont="1" applyFill="1" applyBorder="1" applyAlignment="1">
      <alignment horizontal="center" vertical="center"/>
    </xf>
    <xf numFmtId="0" fontId="43" fillId="0" borderId="30" xfId="0" applyFont="1" applyBorder="1" applyAlignment="1">
      <alignment horizontal="center" vertical="center"/>
    </xf>
    <xf numFmtId="0" fontId="43" fillId="0" borderId="39" xfId="0" applyFont="1" applyBorder="1" applyAlignment="1">
      <alignment vertical="center"/>
    </xf>
    <xf numFmtId="0" fontId="44" fillId="0" borderId="30" xfId="0" applyFont="1" applyBorder="1" applyAlignment="1">
      <alignment horizontal="center" vertical="center"/>
    </xf>
    <xf numFmtId="0" fontId="43" fillId="4" borderId="40" xfId="0" applyFont="1" applyFill="1" applyBorder="1" applyAlignment="1">
      <alignment vertical="center"/>
    </xf>
    <xf numFmtId="0" fontId="43" fillId="0" borderId="23" xfId="0" applyFont="1" applyBorder="1" applyAlignment="1">
      <alignment horizontal="center" vertical="center"/>
    </xf>
    <xf numFmtId="0" fontId="43" fillId="4" borderId="37" xfId="0" applyFont="1" applyFill="1" applyBorder="1" applyAlignment="1">
      <alignment vertical="center"/>
    </xf>
    <xf numFmtId="0" fontId="43" fillId="0" borderId="38" xfId="0" applyFont="1" applyBorder="1" applyAlignment="1">
      <alignment horizontal="center" vertical="center"/>
    </xf>
    <xf numFmtId="164" fontId="8" fillId="0" borderId="17" xfId="0" applyNumberFormat="1" applyFont="1" applyBorder="1" applyAlignment="1">
      <alignment shrinkToFit="1"/>
    </xf>
    <xf numFmtId="164" fontId="14" fillId="0" borderId="9" xfId="0" applyNumberFormat="1" applyFont="1" applyBorder="1" applyAlignment="1">
      <alignment horizontal="right" vertical="top"/>
    </xf>
    <xf numFmtId="38" fontId="14" fillId="0" borderId="9" xfId="0" applyNumberFormat="1" applyFont="1" applyBorder="1" applyAlignment="1">
      <alignment horizontal="center" vertical="top"/>
    </xf>
    <xf numFmtId="164" fontId="14" fillId="0" borderId="10" xfId="0" applyNumberFormat="1" applyFont="1" applyBorder="1" applyAlignment="1">
      <alignment horizontal="right" vertical="top" shrinkToFit="1"/>
    </xf>
    <xf numFmtId="0" fontId="39" fillId="0" borderId="0" xfId="0" applyFont="1" applyAlignment="1">
      <alignment shrinkToFit="1"/>
    </xf>
    <xf numFmtId="164" fontId="39" fillId="0" borderId="0" xfId="0" applyNumberFormat="1" applyFont="1" applyAlignment="1">
      <alignment vertical="top" shrinkToFit="1"/>
    </xf>
    <xf numFmtId="0" fontId="45" fillId="0" borderId="0" xfId="0" applyFont="1" applyAlignment="1">
      <alignment shrinkToFit="1"/>
    </xf>
    <xf numFmtId="164" fontId="45" fillId="0" borderId="0" xfId="0" applyNumberFormat="1" applyFont="1" applyAlignment="1">
      <alignment vertical="top" shrinkToFit="1"/>
    </xf>
    <xf numFmtId="0" fontId="43" fillId="4" borderId="23" xfId="0" applyFont="1" applyFill="1" applyBorder="1" applyAlignment="1">
      <alignment horizontal="center" vertical="center"/>
    </xf>
    <xf numFmtId="49" fontId="42" fillId="0" borderId="38" xfId="0" applyNumberFormat="1" applyFont="1" applyBorder="1" applyAlignment="1">
      <alignment horizontal="center" vertical="center"/>
    </xf>
    <xf numFmtId="49" fontId="43" fillId="0" borderId="30" xfId="0" applyNumberFormat="1" applyFont="1" applyBorder="1" applyAlignment="1">
      <alignment horizontal="center" vertical="center"/>
    </xf>
    <xf numFmtId="49" fontId="44" fillId="0" borderId="30" xfId="0" applyNumberFormat="1" applyFont="1" applyBorder="1" applyAlignment="1">
      <alignment horizontal="center" vertical="center"/>
    </xf>
    <xf numFmtId="49" fontId="43" fillId="0" borderId="23" xfId="0" applyNumberFormat="1" applyFont="1" applyBorder="1" applyAlignment="1">
      <alignment horizontal="center" vertical="center"/>
    </xf>
    <xf numFmtId="49" fontId="43" fillId="0" borderId="38" xfId="0" applyNumberFormat="1" applyFont="1" applyBorder="1" applyAlignment="1">
      <alignment horizontal="center" vertical="center"/>
    </xf>
    <xf numFmtId="49" fontId="43" fillId="3" borderId="30" xfId="0" applyNumberFormat="1" applyFont="1" applyFill="1" applyBorder="1" applyAlignment="1">
      <alignment horizontal="center" vertical="center"/>
    </xf>
    <xf numFmtId="0" fontId="42" fillId="0" borderId="38" xfId="0" applyFont="1" applyBorder="1" applyAlignment="1">
      <alignment vertical="center"/>
    </xf>
    <xf numFmtId="0" fontId="43" fillId="4" borderId="30" xfId="0" applyFont="1" applyFill="1" applyBorder="1" applyAlignment="1">
      <alignment vertical="center"/>
    </xf>
    <xf numFmtId="0" fontId="0" fillId="0" borderId="0" xfId="0" applyAlignment="1">
      <alignment horizontal="right"/>
    </xf>
    <xf numFmtId="0" fontId="0" fillId="2" borderId="41" xfId="0" applyFill="1" applyBorder="1"/>
    <xf numFmtId="0" fontId="0" fillId="2" borderId="42" xfId="0" applyFill="1" applyBorder="1"/>
    <xf numFmtId="0" fontId="0" fillId="2" borderId="43" xfId="0" applyFill="1" applyBorder="1"/>
    <xf numFmtId="0" fontId="0" fillId="2" borderId="44" xfId="0" applyFill="1" applyBorder="1" applyAlignment="1">
      <alignment horizontal="right"/>
    </xf>
    <xf numFmtId="0" fontId="0" fillId="2" borderId="0" xfId="0" applyFill="1" applyBorder="1" applyAlignment="1">
      <alignment horizontal="left"/>
    </xf>
    <xf numFmtId="0" fontId="0" fillId="2" borderId="45" xfId="0" applyFill="1" applyBorder="1"/>
    <xf numFmtId="0" fontId="0" fillId="2" borderId="44" xfId="0" applyFill="1" applyBorder="1"/>
    <xf numFmtId="0" fontId="46" fillId="2" borderId="0" xfId="0" applyFont="1" applyFill="1" applyBorder="1"/>
    <xf numFmtId="0" fontId="46" fillId="2" borderId="45" xfId="0" applyFont="1" applyFill="1" applyBorder="1"/>
    <xf numFmtId="0" fontId="0" fillId="2" borderId="47" xfId="0" applyFill="1" applyBorder="1"/>
    <xf numFmtId="0" fontId="0" fillId="2" borderId="48" xfId="0" applyFill="1" applyBorder="1"/>
    <xf numFmtId="0" fontId="48" fillId="2" borderId="44" xfId="0" applyFont="1" applyFill="1" applyBorder="1"/>
    <xf numFmtId="0" fontId="48" fillId="2" borderId="46" xfId="0" applyFont="1" applyFill="1" applyBorder="1"/>
    <xf numFmtId="0" fontId="0" fillId="0" borderId="0" xfId="0" applyAlignment="1">
      <alignment horizontal="center"/>
    </xf>
    <xf numFmtId="0" fontId="46" fillId="0" borderId="0" xfId="0" applyFont="1" applyBorder="1" applyAlignment="1">
      <alignment horizontal="center"/>
    </xf>
    <xf numFmtId="0" fontId="0" fillId="2" borderId="42" xfId="0" applyFill="1" applyBorder="1" applyAlignment="1">
      <alignment horizontal="center"/>
    </xf>
    <xf numFmtId="0" fontId="0" fillId="2" borderId="0" xfId="0" applyFill="1" applyBorder="1" applyAlignment="1">
      <alignment horizontal="center"/>
    </xf>
    <xf numFmtId="0" fontId="46" fillId="2" borderId="0" xfId="0" applyFont="1" applyFill="1" applyBorder="1" applyAlignment="1">
      <alignment horizontal="center"/>
    </xf>
    <xf numFmtId="0" fontId="0" fillId="2" borderId="47" xfId="0" applyFill="1" applyBorder="1" applyAlignment="1">
      <alignment horizontal="center"/>
    </xf>
    <xf numFmtId="0" fontId="49" fillId="0" borderId="0" xfId="6" applyFont="1" applyAlignment="1" applyProtection="1"/>
    <xf numFmtId="0" fontId="47" fillId="0" borderId="0" xfId="0" applyFont="1" applyFill="1"/>
    <xf numFmtId="0" fontId="0" fillId="0" borderId="0" xfId="0" applyFill="1"/>
    <xf numFmtId="0" fontId="0" fillId="0" borderId="0" xfId="0" applyFill="1" applyAlignment="1">
      <alignment horizontal="center"/>
    </xf>
    <xf numFmtId="0" fontId="51" fillId="0" borderId="0" xfId="0" applyFont="1" applyFill="1"/>
    <xf numFmtId="0" fontId="52" fillId="0" borderId="0" xfId="0" applyFont="1" applyFill="1" applyAlignment="1">
      <alignment vertical="top"/>
    </xf>
    <xf numFmtId="0" fontId="42" fillId="0" borderId="39" xfId="0" applyFont="1" applyBorder="1" applyAlignment="1">
      <alignment vertical="center"/>
    </xf>
    <xf numFmtId="0" fontId="42" fillId="0" borderId="30" xfId="0" applyFont="1" applyBorder="1" applyAlignment="1">
      <alignment horizontal="center" vertical="center"/>
    </xf>
    <xf numFmtId="0" fontId="42" fillId="4" borderId="30" xfId="0" applyFont="1" applyFill="1" applyBorder="1" applyAlignment="1">
      <alignment horizontal="center" vertical="center"/>
    </xf>
    <xf numFmtId="49" fontId="42" fillId="0" borderId="30" xfId="0" applyNumberFormat="1" applyFont="1" applyBorder="1" applyAlignment="1">
      <alignment horizontal="center" vertical="center"/>
    </xf>
    <xf numFmtId="0" fontId="0" fillId="0" borderId="33" xfId="0" applyBorder="1" applyProtection="1">
      <protection locked="0"/>
    </xf>
    <xf numFmtId="0" fontId="0" fillId="0" borderId="25" xfId="0" applyBorder="1" applyAlignment="1" applyProtection="1">
      <alignment horizontal="center"/>
      <protection locked="0"/>
    </xf>
    <xf numFmtId="0" fontId="0" fillId="0" borderId="25" xfId="0" applyBorder="1" applyProtection="1">
      <protection locked="0"/>
    </xf>
    <xf numFmtId="0" fontId="0" fillId="0" borderId="32" xfId="0" applyBorder="1" applyProtection="1">
      <protection locked="0"/>
    </xf>
    <xf numFmtId="0" fontId="0" fillId="0" borderId="4" xfId="0" applyBorder="1" applyProtection="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0" fillId="0" borderId="5" xfId="0" applyBorder="1" applyProtection="1">
      <protection locked="0"/>
    </xf>
    <xf numFmtId="0" fontId="0" fillId="0" borderId="34" xfId="0" applyBorder="1" applyProtection="1">
      <protection locked="0"/>
    </xf>
    <xf numFmtId="0" fontId="0" fillId="0" borderId="24" xfId="0" applyBorder="1" applyAlignment="1" applyProtection="1">
      <alignment horizontal="center"/>
      <protection locked="0"/>
    </xf>
    <xf numFmtId="0" fontId="0" fillId="0" borderId="24" xfId="0" applyBorder="1" applyProtection="1">
      <protection locked="0"/>
    </xf>
    <xf numFmtId="0" fontId="0" fillId="0" borderId="35" xfId="0" applyBorder="1" applyProtection="1">
      <protection locked="0"/>
    </xf>
    <xf numFmtId="0" fontId="10" fillId="5" borderId="49" xfId="0" applyFont="1" applyFill="1" applyBorder="1" applyProtection="1">
      <protection locked="0"/>
    </xf>
    <xf numFmtId="0" fontId="54" fillId="0" borderId="0" xfId="0" applyFont="1"/>
    <xf numFmtId="0" fontId="4" fillId="0" borderId="0" xfId="0" applyFont="1" applyAlignment="1" applyProtection="1">
      <alignment horizontal="center" vertical="top"/>
      <protection locked="0"/>
    </xf>
    <xf numFmtId="0" fontId="6" fillId="0" borderId="4" xfId="0" applyFont="1" applyBorder="1" applyAlignment="1">
      <alignment vertical="center"/>
    </xf>
    <xf numFmtId="0" fontId="8" fillId="0" borderId="0" xfId="0" applyFont="1"/>
    <xf numFmtId="0" fontId="8" fillId="0" borderId="5" xfId="0" applyFont="1" applyBorder="1"/>
    <xf numFmtId="49" fontId="3" fillId="0" borderId="1" xfId="5" applyNumberFormat="1" applyBorder="1" applyAlignment="1">
      <alignment horizontal="center" vertical="top"/>
    </xf>
    <xf numFmtId="49" fontId="8" fillId="2" borderId="0" xfId="0" applyNumberFormat="1" applyFont="1" applyFill="1" applyAlignment="1">
      <alignment horizontal="center" vertical="top"/>
    </xf>
    <xf numFmtId="164" fontId="2" fillId="2" borderId="0" xfId="0" applyNumberFormat="1" applyFont="1" applyFill="1" applyAlignment="1">
      <alignment horizontal="center" vertical="top"/>
    </xf>
    <xf numFmtId="38" fontId="8" fillId="2" borderId="0" xfId="0" applyNumberFormat="1" applyFont="1" applyFill="1" applyAlignment="1">
      <alignment horizontal="center" vertical="top"/>
    </xf>
    <xf numFmtId="0" fontId="8" fillId="0" borderId="0" xfId="0" applyFont="1" applyAlignment="1">
      <alignment horizontal="right"/>
    </xf>
    <xf numFmtId="0" fontId="39" fillId="0" borderId="0" xfId="0" applyFont="1" applyAlignment="1"/>
    <xf numFmtId="0" fontId="45" fillId="0" borderId="0" xfId="0" applyFont="1" applyAlignment="1"/>
    <xf numFmtId="0" fontId="56" fillId="0" borderId="0" xfId="0" applyFont="1"/>
    <xf numFmtId="0" fontId="56" fillId="0" borderId="0" xfId="0" applyFont="1" applyFill="1"/>
    <xf numFmtId="49" fontId="0" fillId="0" borderId="0" xfId="0" applyNumberFormat="1" applyFill="1" applyAlignment="1">
      <alignment horizontal="center"/>
    </xf>
    <xf numFmtId="49" fontId="0" fillId="0" borderId="0" xfId="0" applyNumberFormat="1" applyAlignment="1">
      <alignment horizontal="center"/>
    </xf>
    <xf numFmtId="3" fontId="0" fillId="0" borderId="0" xfId="0" applyNumberFormat="1" applyFill="1" applyAlignment="1">
      <alignment horizontal="right"/>
    </xf>
    <xf numFmtId="3" fontId="0" fillId="0" borderId="0" xfId="0" applyNumberFormat="1" applyAlignment="1">
      <alignment horizontal="right"/>
    </xf>
    <xf numFmtId="3" fontId="55" fillId="6" borderId="36" xfId="0" applyNumberFormat="1" applyFont="1" applyFill="1" applyBorder="1" applyAlignment="1">
      <alignment horizontal="right"/>
    </xf>
    <xf numFmtId="0" fontId="58" fillId="0" borderId="0" xfId="0" applyFont="1" applyFill="1"/>
    <xf numFmtId="0" fontId="59" fillId="0" borderId="0" xfId="0" applyFont="1"/>
    <xf numFmtId="0" fontId="55" fillId="6" borderId="3" xfId="0" applyFont="1" applyFill="1" applyBorder="1"/>
    <xf numFmtId="49" fontId="55" fillId="6" borderId="3" xfId="0" applyNumberFormat="1" applyFont="1" applyFill="1" applyBorder="1" applyAlignment="1">
      <alignment horizontal="center"/>
    </xf>
    <xf numFmtId="0" fontId="0" fillId="0" borderId="2" xfId="0" applyBorder="1" applyProtection="1">
      <protection locked="0"/>
    </xf>
    <xf numFmtId="0" fontId="0" fillId="0" borderId="2" xfId="0" applyBorder="1" applyAlignment="1" applyProtection="1">
      <alignment horizontal="center"/>
      <protection locked="0"/>
    </xf>
    <xf numFmtId="49" fontId="0" fillId="0" borderId="2" xfId="0" applyNumberFormat="1" applyBorder="1" applyAlignment="1" applyProtection="1">
      <alignment horizontal="center"/>
      <protection locked="0"/>
    </xf>
    <xf numFmtId="3" fontId="0" fillId="0" borderId="2" xfId="0" applyNumberFormat="1" applyBorder="1" applyAlignment="1" applyProtection="1">
      <alignment horizontal="right"/>
      <protection locked="0"/>
    </xf>
    <xf numFmtId="43" fontId="23" fillId="0" borderId="0" xfId="7" applyFont="1" applyBorder="1" applyAlignment="1" applyProtection="1">
      <alignment horizontal="left" vertical="center"/>
      <protection locked="0"/>
    </xf>
    <xf numFmtId="0" fontId="18" fillId="0" borderId="0" xfId="4" applyFont="1" applyBorder="1" applyProtection="1">
      <protection locked="0"/>
    </xf>
    <xf numFmtId="0" fontId="25" fillId="0" borderId="0" xfId="4" applyFont="1" applyBorder="1"/>
    <xf numFmtId="0" fontId="18" fillId="0" borderId="0" xfId="4" applyFont="1" applyBorder="1" applyAlignment="1" applyProtection="1">
      <alignment vertical="center"/>
      <protection locked="0"/>
    </xf>
    <xf numFmtId="0" fontId="25" fillId="0" borderId="0" xfId="8" applyFont="1" applyBorder="1"/>
    <xf numFmtId="0" fontId="19" fillId="0" borderId="0" xfId="8" applyFont="1" applyBorder="1" applyProtection="1">
      <protection locked="0"/>
    </xf>
    <xf numFmtId="0" fontId="3" fillId="0" borderId="0" xfId="4" applyBorder="1" applyAlignment="1">
      <alignment shrinkToFit="1"/>
    </xf>
    <xf numFmtId="0" fontId="17" fillId="0" borderId="0" xfId="8" applyFont="1" applyBorder="1" applyAlignment="1" applyProtection="1">
      <alignment horizontal="left" shrinkToFit="1"/>
      <protection locked="0"/>
    </xf>
    <xf numFmtId="0" fontId="17" fillId="0" borderId="0" xfId="4" applyFont="1" applyBorder="1" applyAlignment="1" applyProtection="1">
      <alignment horizontal="left" shrinkToFit="1"/>
      <protection locked="0"/>
    </xf>
    <xf numFmtId="0" fontId="17" fillId="0" borderId="0" xfId="8" applyFont="1" applyBorder="1" applyAlignment="1" applyProtection="1">
      <alignment shrinkToFit="1"/>
      <protection locked="0"/>
    </xf>
    <xf numFmtId="0" fontId="17" fillId="0" borderId="0" xfId="4" applyFont="1" applyBorder="1" applyAlignment="1" applyProtection="1">
      <alignment shrinkToFit="1"/>
      <protection locked="0"/>
    </xf>
    <xf numFmtId="43" fontId="22" fillId="0" borderId="0" xfId="7" applyFont="1" applyAlignment="1">
      <alignment horizontal="left" vertical="center" indent="1"/>
    </xf>
    <xf numFmtId="0" fontId="25" fillId="0" borderId="0" xfId="4" applyFont="1" applyBorder="1" applyAlignment="1">
      <alignment horizontal="left"/>
    </xf>
    <xf numFmtId="0" fontId="17" fillId="0" borderId="0" xfId="8" applyFont="1" applyBorder="1" applyProtection="1">
      <protection locked="0"/>
    </xf>
    <xf numFmtId="0" fontId="25" fillId="0" borderId="0" xfId="8" applyFont="1" applyBorder="1" applyAlignment="1">
      <alignment horizontal="left" wrapText="1"/>
    </xf>
    <xf numFmtId="0" fontId="26" fillId="0" borderId="0" xfId="4" applyFont="1" applyBorder="1" applyAlignment="1" applyProtection="1">
      <alignment horizontal="left" shrinkToFit="1"/>
      <protection locked="0"/>
    </xf>
    <xf numFmtId="43" fontId="23" fillId="0" borderId="0" xfId="7" applyFont="1" applyAlignment="1">
      <alignment horizontal="left" vertical="center" indent="1"/>
    </xf>
    <xf numFmtId="0" fontId="15" fillId="0" borderId="22" xfId="4" applyFont="1" applyBorder="1"/>
    <xf numFmtId="0" fontId="15" fillId="0" borderId="0" xfId="4" applyFont="1" applyBorder="1" applyProtection="1">
      <protection locked="0"/>
    </xf>
    <xf numFmtId="43" fontId="23" fillId="0" borderId="0" xfId="7" applyFont="1" applyAlignment="1">
      <alignment horizontal="left"/>
    </xf>
    <xf numFmtId="0" fontId="22" fillId="0" borderId="0" xfId="4" applyFont="1" applyAlignment="1">
      <alignment horizontal="left" indent="2"/>
    </xf>
    <xf numFmtId="0" fontId="19" fillId="0" borderId="29" xfId="4" applyFont="1" applyBorder="1" applyAlignment="1" applyProtection="1">
      <protection locked="0"/>
    </xf>
    <xf numFmtId="0" fontId="19" fillId="0" borderId="30" xfId="4" applyFont="1" applyBorder="1" applyAlignment="1" applyProtection="1">
      <protection locked="0"/>
    </xf>
    <xf numFmtId="0" fontId="25" fillId="0" borderId="24" xfId="8" applyFont="1" applyBorder="1" applyAlignment="1">
      <alignment horizontal="left" wrapText="1"/>
    </xf>
    <xf numFmtId="0" fontId="50" fillId="0" borderId="0" xfId="0" applyFont="1" applyAlignment="1">
      <alignment horizontal="left" wrapText="1"/>
    </xf>
    <xf numFmtId="0" fontId="0" fillId="0" borderId="0" xfId="0" applyAlignment="1">
      <alignment horizontal="left" vertical="top" wrapText="1"/>
    </xf>
    <xf numFmtId="0" fontId="16" fillId="0" borderId="24" xfId="4" applyFont="1" applyBorder="1" applyAlignment="1" applyProtection="1">
      <alignment shrinkToFit="1"/>
      <protection locked="0"/>
    </xf>
    <xf numFmtId="0" fontId="17" fillId="0" borderId="24" xfId="4" applyFont="1" applyBorder="1" applyAlignment="1">
      <alignment shrinkToFit="1"/>
    </xf>
    <xf numFmtId="0" fontId="3" fillId="0" borderId="24" xfId="4" applyBorder="1" applyAlignment="1">
      <alignment shrinkToFit="1"/>
    </xf>
    <xf numFmtId="0" fontId="16" fillId="0" borderId="20" xfId="4" applyFont="1" applyBorder="1" applyAlignment="1" applyProtection="1">
      <alignment shrinkToFit="1"/>
      <protection locked="0"/>
    </xf>
    <xf numFmtId="0" fontId="17" fillId="0" borderId="20" xfId="4" applyFont="1" applyBorder="1" applyAlignment="1">
      <alignment shrinkToFit="1"/>
    </xf>
    <xf numFmtId="0" fontId="17" fillId="0" borderId="24" xfId="5" applyFont="1" applyBorder="1" applyAlignment="1" applyProtection="1">
      <alignment horizontal="left" shrinkToFit="1"/>
      <protection locked="0"/>
    </xf>
    <xf numFmtId="0" fontId="28" fillId="0" borderId="0" xfId="0" applyFont="1" applyAlignment="1">
      <alignment horizontal="center"/>
    </xf>
    <xf numFmtId="0" fontId="20" fillId="0" borderId="31" xfId="6" applyBorder="1" applyAlignment="1" applyProtection="1">
      <alignment horizontal="right" vertical="center"/>
    </xf>
    <xf numFmtId="0" fontId="20" fillId="0" borderId="26" xfId="6" applyBorder="1" applyAlignment="1" applyProtection="1">
      <alignment horizontal="right" vertical="center"/>
    </xf>
    <xf numFmtId="0" fontId="20" fillId="0" borderId="27" xfId="6" applyBorder="1" applyAlignment="1" applyProtection="1">
      <alignment horizontal="right" vertical="center"/>
    </xf>
    <xf numFmtId="164" fontId="19" fillId="0" borderId="31" xfId="4" applyNumberFormat="1" applyFont="1" applyBorder="1" applyAlignment="1">
      <alignment horizontal="right" vertical="center" shrinkToFit="1"/>
    </xf>
    <xf numFmtId="0" fontId="0" fillId="0" borderId="27" xfId="0" applyBorder="1" applyAlignment="1">
      <alignment horizontal="right" vertical="center" shrinkToFit="1"/>
    </xf>
    <xf numFmtId="0" fontId="6" fillId="0" borderId="25" xfId="4" applyFont="1" applyBorder="1" applyAlignment="1">
      <alignment horizontal="right" vertical="center"/>
    </xf>
    <xf numFmtId="0" fontId="6" fillId="0" borderId="32" xfId="4" applyFont="1" applyBorder="1" applyAlignment="1">
      <alignment horizontal="right" vertical="center"/>
    </xf>
    <xf numFmtId="164" fontId="29" fillId="0" borderId="31" xfId="4" applyNumberFormat="1" applyFont="1" applyBorder="1" applyAlignment="1">
      <alignment horizontal="right" vertical="center" shrinkToFit="1"/>
    </xf>
    <xf numFmtId="164" fontId="29" fillId="0" borderId="27" xfId="4" applyNumberFormat="1" applyFont="1" applyBorder="1" applyAlignment="1">
      <alignment horizontal="right" vertical="center" shrinkToFit="1"/>
    </xf>
    <xf numFmtId="0" fontId="6" fillId="0" borderId="0" xfId="4" applyFont="1" applyAlignment="1">
      <alignment horizontal="right" vertical="center" wrapText="1"/>
    </xf>
    <xf numFmtId="0" fontId="6" fillId="0" borderId="5" xfId="4" applyFont="1" applyBorder="1" applyAlignment="1">
      <alignment horizontal="right" vertical="center" wrapText="1"/>
    </xf>
    <xf numFmtId="164" fontId="19" fillId="0" borderId="31" xfId="5" applyNumberFormat="1" applyFont="1" applyBorder="1" applyAlignment="1" applyProtection="1">
      <alignment horizontal="right" vertical="center" shrinkToFit="1"/>
      <protection locked="0"/>
    </xf>
    <xf numFmtId="0" fontId="3" fillId="0" borderId="27" xfId="5" applyBorder="1" applyAlignment="1" applyProtection="1">
      <alignment horizontal="right" vertical="center"/>
      <protection locked="0"/>
    </xf>
    <xf numFmtId="0" fontId="6" fillId="0" borderId="0" xfId="9" applyFont="1" applyAlignment="1" applyProtection="1">
      <alignment horizontal="right" vertical="top" wrapText="1"/>
      <protection locked="0"/>
    </xf>
    <xf numFmtId="0" fontId="6" fillId="0" borderId="5" xfId="9" applyFont="1" applyBorder="1" applyAlignment="1" applyProtection="1">
      <alignment horizontal="right" vertical="top" wrapText="1"/>
      <protection locked="0"/>
    </xf>
    <xf numFmtId="164" fontId="19" fillId="0" borderId="33" xfId="9" applyNumberFormat="1" applyFont="1" applyBorder="1" applyAlignment="1" applyProtection="1">
      <alignment horizontal="right" vertical="center" shrinkToFit="1"/>
      <protection locked="0"/>
    </xf>
    <xf numFmtId="164" fontId="19" fillId="0" borderId="32" xfId="9" applyNumberFormat="1" applyFont="1" applyBorder="1" applyAlignment="1" applyProtection="1">
      <alignment horizontal="right" vertical="center" shrinkToFit="1"/>
      <protection locked="0"/>
    </xf>
    <xf numFmtId="164" fontId="19" fillId="0" borderId="34" xfId="9" applyNumberFormat="1" applyFont="1" applyBorder="1" applyAlignment="1" applyProtection="1">
      <alignment horizontal="right" vertical="center" shrinkToFit="1"/>
      <protection locked="0"/>
    </xf>
    <xf numFmtId="164" fontId="19" fillId="0" borderId="35" xfId="9" applyNumberFormat="1" applyFont="1" applyBorder="1" applyAlignment="1" applyProtection="1">
      <alignment horizontal="right" vertical="center" shrinkToFit="1"/>
      <protection locked="0"/>
    </xf>
    <xf numFmtId="9" fontId="31" fillId="0" borderId="0" xfId="1" applyFont="1" applyAlignment="1" applyProtection="1">
      <alignment horizontal="right" vertical="center" wrapText="1"/>
      <protection locked="0"/>
    </xf>
    <xf numFmtId="0" fontId="19" fillId="0" borderId="0" xfId="9" applyFont="1" applyAlignment="1" applyProtection="1">
      <alignment horizontal="center" vertical="center" wrapText="1"/>
      <protection locked="0"/>
    </xf>
    <xf numFmtId="0" fontId="19" fillId="0" borderId="5" xfId="9" applyFont="1" applyBorder="1" applyAlignment="1" applyProtection="1">
      <alignment horizontal="center" vertical="center" wrapText="1"/>
      <protection locked="0"/>
    </xf>
    <xf numFmtId="0" fontId="16" fillId="0" borderId="20" xfId="5" applyFont="1" applyBorder="1" applyAlignment="1" applyProtection="1">
      <alignment shrinkToFit="1"/>
      <protection locked="0"/>
    </xf>
    <xf numFmtId="0" fontId="17" fillId="0" borderId="20" xfId="5" applyFont="1" applyBorder="1" applyAlignment="1" applyProtection="1">
      <alignment shrinkToFit="1"/>
      <protection locked="0"/>
    </xf>
    <xf numFmtId="0" fontId="16" fillId="0" borderId="24" xfId="5" applyFont="1" applyBorder="1" applyAlignment="1" applyProtection="1">
      <alignment shrinkToFit="1"/>
      <protection locked="0"/>
    </xf>
    <xf numFmtId="0" fontId="17" fillId="0" borderId="24" xfId="5" applyFont="1" applyBorder="1" applyAlignment="1" applyProtection="1">
      <alignment shrinkToFit="1"/>
      <protection locked="0"/>
    </xf>
    <xf numFmtId="0" fontId="6" fillId="0" borderId="0" xfId="4" applyFont="1" applyAlignment="1">
      <alignment horizontal="right" vertical="center"/>
    </xf>
    <xf numFmtId="0" fontId="6" fillId="0" borderId="5" xfId="4" applyFont="1" applyBorder="1" applyAlignment="1">
      <alignment horizontal="right" vertical="center"/>
    </xf>
    <xf numFmtId="0" fontId="2" fillId="0" borderId="27" xfId="4" applyFont="1" applyBorder="1" applyAlignment="1">
      <alignment horizontal="right" vertical="center"/>
    </xf>
    <xf numFmtId="0" fontId="40" fillId="0" borderId="0" xfId="0" applyFont="1" applyFill="1" applyAlignment="1">
      <alignment horizontal="right"/>
    </xf>
    <xf numFmtId="0" fontId="41" fillId="0" borderId="0" xfId="0" applyFont="1" applyAlignment="1" applyProtection="1">
      <alignment horizontal="center" vertical="center"/>
      <protection locked="0"/>
    </xf>
    <xf numFmtId="164" fontId="40" fillId="0" borderId="25" xfId="0" applyNumberFormat="1" applyFont="1" applyFill="1" applyBorder="1" applyAlignment="1">
      <alignment horizontal="right"/>
    </xf>
    <xf numFmtId="0" fontId="17" fillId="0" borderId="24" xfId="4" applyFont="1" applyBorder="1" applyAlignment="1" applyProtection="1">
      <alignment horizontal="left" shrinkToFit="1"/>
      <protection locked="0"/>
    </xf>
    <xf numFmtId="0" fontId="17" fillId="0" borderId="24" xfId="8" applyFont="1" applyBorder="1" applyAlignment="1" applyProtection="1">
      <alignment horizontal="left" shrinkToFit="1"/>
      <protection locked="0"/>
    </xf>
    <xf numFmtId="0" fontId="17" fillId="0" borderId="26" xfId="8" applyFont="1" applyBorder="1" applyAlignment="1" applyProtection="1">
      <alignment horizontal="left" shrinkToFit="1"/>
      <protection locked="0"/>
    </xf>
    <xf numFmtId="0" fontId="17" fillId="0" borderId="24" xfId="8" applyFont="1" applyBorder="1" applyAlignment="1" applyProtection="1">
      <alignment horizontal="center" shrinkToFit="1"/>
      <protection locked="0"/>
    </xf>
    <xf numFmtId="0" fontId="17" fillId="0" borderId="24" xfId="4" applyFont="1" applyBorder="1" applyAlignment="1" applyProtection="1">
      <alignment horizontal="center" shrinkToFit="1"/>
      <protection locked="0"/>
    </xf>
    <xf numFmtId="0" fontId="17" fillId="0" borderId="24" xfId="4" applyFont="1" applyBorder="1" applyAlignment="1" applyProtection="1">
      <alignment shrinkToFit="1"/>
      <protection locked="0"/>
    </xf>
    <xf numFmtId="0" fontId="20" fillId="0" borderId="24" xfId="6" applyBorder="1" applyAlignment="1">
      <alignment shrinkToFit="1"/>
      <protection locked="0"/>
    </xf>
    <xf numFmtId="0" fontId="3" fillId="0" borderId="24" xfId="5" applyBorder="1" applyAlignment="1" applyProtection="1">
      <alignment shrinkToFit="1"/>
      <protection locked="0"/>
    </xf>
    <xf numFmtId="0" fontId="17" fillId="0" borderId="20" xfId="4" applyFont="1" applyBorder="1" applyAlignment="1" applyProtection="1">
      <alignment shrinkToFit="1"/>
      <protection locked="0"/>
    </xf>
    <xf numFmtId="0" fontId="47" fillId="0" borderId="0" xfId="0" applyFont="1" applyFill="1" applyAlignment="1">
      <alignment horizontal="left" vertical="top" wrapText="1"/>
    </xf>
    <xf numFmtId="0" fontId="13" fillId="0" borderId="3" xfId="10" applyFont="1" applyBorder="1" applyAlignment="1">
      <alignment horizontal="left" vertical="top" wrapText="1"/>
    </xf>
    <xf numFmtId="0" fontId="13" fillId="0" borderId="36" xfId="10" applyFont="1" applyBorder="1" applyAlignment="1">
      <alignment horizontal="left" vertical="top" wrapText="1"/>
    </xf>
    <xf numFmtId="0" fontId="13" fillId="0" borderId="17" xfId="10" applyFont="1" applyBorder="1" applyAlignment="1">
      <alignment horizontal="left" vertical="top" wrapText="1"/>
    </xf>
  </cellXfs>
  <cellStyles count="11">
    <cellStyle name="Comma 3" xfId="7" xr:uid="{CAF3369F-0F07-44F1-B8C3-FD74DC726D7D}"/>
    <cellStyle name="Currency 3" xfId="2" xr:uid="{0565BD19-35EE-42B6-9074-CB4F5AF3DE87}"/>
    <cellStyle name="Hyperlink" xfId="6" builtinId="8"/>
    <cellStyle name="Normal" xfId="0" builtinId="0"/>
    <cellStyle name="Normal 3" xfId="4" xr:uid="{C51C4D57-A393-46E6-B29A-B58C00D1EEFD}"/>
    <cellStyle name="Normal 3 2" xfId="5" xr:uid="{24461271-FF8A-44A8-9E1F-5C9B4109BC9A}"/>
    <cellStyle name="Normal 3 2 2" xfId="9" xr:uid="{FE1AC9C2-0395-484E-BCBE-4355D41F8F7B}"/>
    <cellStyle name="Normal 5" xfId="3" xr:uid="{DA38C58D-F160-427B-995A-A6B2D4CB8452}"/>
    <cellStyle name="Normal 5 2 3 2" xfId="10" xr:uid="{B4CB55D9-AFA1-4563-9714-DE991E2E8636}"/>
    <cellStyle name="Normal_Canada_EOF_2008_2009_021809rev 2" xfId="8" xr:uid="{63F6FBAF-FBD2-41A8-9375-BA762CCD302E}"/>
    <cellStyle name="Percent" xfId="1" builtinId="5"/>
  </cellStyles>
  <dxfs count="15">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10.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11.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12.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13.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14.xml.rels><?xml version="1.0" encoding="UTF-8" standalone="yes"?>
<Relationships xmlns="http://schemas.openxmlformats.org/package/2006/relationships"><Relationship Id="rId3" Type="http://schemas.openxmlformats.org/officeDocument/2006/relationships/hyperlink" Target="#'Digital Fulfillment'!A1"/><Relationship Id="rId2" Type="http://schemas.openxmlformats.org/officeDocument/2006/relationships/hyperlink" Target="#'Pilot Info'!A1"/><Relationship Id="rId1" Type="http://schemas.openxmlformats.org/officeDocument/2006/relationships/hyperlink" Target="https://ngl.cengage.com/contact/sch/" TargetMode="External"/></Relationships>
</file>

<file path=xl/drawings/_rels/drawing15.xml.rels><?xml version="1.0" encoding="UTF-8" standalone="yes"?>
<Relationships xmlns="http://schemas.openxmlformats.org/package/2006/relationships"><Relationship Id="rId1" Type="http://schemas.openxmlformats.org/officeDocument/2006/relationships/hyperlink" Target="#Pilot!A1"/></Relationships>
</file>

<file path=xl/drawings/_rels/drawing2.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3.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4.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5.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6.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7.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8.xml.rels><?xml version="1.0" encoding="UTF-8" standalone="yes"?>
<Relationships xmlns="http://schemas.openxmlformats.org/package/2006/relationships"><Relationship Id="rId1" Type="http://schemas.openxmlformats.org/officeDocument/2006/relationships/hyperlink" Target="#'Pilot Info'!A1"/></Relationships>
</file>

<file path=xl/drawings/_rels/drawing9.xml.rels><?xml version="1.0" encoding="UTF-8" standalone="yes"?>
<Relationships xmlns="http://schemas.openxmlformats.org/package/2006/relationships"><Relationship Id="rId1" Type="http://schemas.openxmlformats.org/officeDocument/2006/relationships/hyperlink" Target="#'Pilot Info'!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29</xdr:row>
      <xdr:rowOff>123825</xdr:rowOff>
    </xdr:from>
    <xdr:to>
      <xdr:col>4</xdr:col>
      <xdr:colOff>533400</xdr:colOff>
      <xdr:row>31</xdr:row>
      <xdr:rowOff>66675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9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9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25</xdr:row>
      <xdr:rowOff>123825</xdr:rowOff>
    </xdr:from>
    <xdr:to>
      <xdr:col>4</xdr:col>
      <xdr:colOff>533400</xdr:colOff>
      <xdr:row>27</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A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A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25</xdr:row>
      <xdr:rowOff>123825</xdr:rowOff>
    </xdr:from>
    <xdr:to>
      <xdr:col>4</xdr:col>
      <xdr:colOff>533400</xdr:colOff>
      <xdr:row>27</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B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B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23</xdr:row>
      <xdr:rowOff>123825</xdr:rowOff>
    </xdr:from>
    <xdr:to>
      <xdr:col>4</xdr:col>
      <xdr:colOff>533400</xdr:colOff>
      <xdr:row>25</xdr:row>
      <xdr:rowOff>66675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6675" y="612457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C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C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20</xdr:row>
      <xdr:rowOff>123825</xdr:rowOff>
    </xdr:from>
    <xdr:to>
      <xdr:col>4</xdr:col>
      <xdr:colOff>533400</xdr:colOff>
      <xdr:row>22</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6</xdr:col>
      <xdr:colOff>57150</xdr:colOff>
      <xdr:row>3</xdr:row>
      <xdr:rowOff>19049</xdr:rowOff>
    </xdr:from>
    <xdr:ext cx="2619375" cy="2228851"/>
    <xdr:sp macro="" textlink="">
      <xdr:nvSpPr>
        <xdr:cNvPr id="3" name="Text Box 25">
          <a:hlinkClick xmlns:r="http://schemas.openxmlformats.org/officeDocument/2006/relationships" r:id="rId1"/>
          <a:extLst>
            <a:ext uri="{FF2B5EF4-FFF2-40B4-BE49-F238E27FC236}">
              <a16:creationId xmlns:a16="http://schemas.microsoft.com/office/drawing/2014/main" id="{00000000-0008-0000-0E00-000003000000}"/>
            </a:ext>
          </a:extLst>
        </xdr:cNvPr>
        <xdr:cNvSpPr txBox="1">
          <a:spLocks noChangeArrowheads="1"/>
        </xdr:cNvSpPr>
      </xdr:nvSpPr>
      <xdr:spPr bwMode="auto">
        <a:xfrm>
          <a:off x="4314825" y="628649"/>
          <a:ext cx="2619375" cy="2228851"/>
        </a:xfrm>
        <a:prstGeom prst="rect">
          <a:avLst/>
        </a:prstGeom>
        <a:solidFill>
          <a:srgbClr xmlns:mc="http://schemas.openxmlformats.org/markup-compatibility/2006" xmlns:a14="http://schemas.microsoft.com/office/drawing/2010/main" val="FFFFFF" mc:Ignorable="a14" a14:legacySpreadsheetColorIndex="65"/>
        </a:solidFill>
        <a:ln w="28575" cap="rnd"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ctr" anchorCtr="0" upright="1">
          <a:noAutofit/>
        </a:bodyPr>
        <a:lstStyle/>
        <a:p>
          <a:pPr algn="ctr" rtl="0">
            <a:defRPr sz="1000"/>
          </a:pPr>
          <a:r>
            <a:rPr lang="en-US" sz="1400" b="1" i="0" u="none" strike="noStrike" kern="100" spc="-100" baseline="0">
              <a:solidFill>
                <a:srgbClr val="C00000"/>
              </a:solidFill>
              <a:latin typeface="Verdana" pitchFamily="34" charset="0"/>
              <a:ea typeface="Verdana" pitchFamily="34" charset="0"/>
              <a:cs typeface="Verdana" pitchFamily="34" charset="0"/>
            </a:rPr>
            <a:t>For Non-Pilot Customers:</a:t>
          </a:r>
        </a:p>
        <a:p>
          <a:pPr algn="ctr" rtl="0">
            <a:defRPr sz="1000"/>
          </a:pPr>
          <a:endParaRPr lang="en-US" sz="400" b="1" i="0" u="none" strike="noStrike" kern="100" spc="-100" baseline="0">
            <a:solidFill>
              <a:srgbClr val="000000"/>
            </a:solidFill>
            <a:latin typeface="Verdana" pitchFamily="34" charset="0"/>
            <a:ea typeface="Verdana" pitchFamily="34" charset="0"/>
            <a:cs typeface="Verdana" pitchFamily="34" charset="0"/>
          </a:endParaRPr>
        </a:p>
        <a:p>
          <a:pPr algn="ctr" rtl="0">
            <a:defRPr sz="1000"/>
          </a:pPr>
          <a:r>
            <a:rPr lang="en-US" sz="1200" b="0" i="0" u="none" strike="noStrike" kern="100" spc="-100" baseline="0">
              <a:solidFill>
                <a:srgbClr val="000000"/>
              </a:solidFill>
              <a:latin typeface="Verdana" pitchFamily="34" charset="0"/>
              <a:ea typeface="Verdana" pitchFamily="34" charset="0"/>
              <a:cs typeface="Verdana" pitchFamily="34" charset="0"/>
            </a:rPr>
            <a:t>To order, select "Order Support" &gt; </a:t>
          </a:r>
          <a:br>
            <a:rPr lang="en-US" sz="1200" b="0" i="0" u="none" strike="noStrike" kern="100" spc="-100" baseline="0">
              <a:solidFill>
                <a:srgbClr val="000000"/>
              </a:solidFill>
              <a:latin typeface="Verdana" pitchFamily="34" charset="0"/>
              <a:ea typeface="Verdana" pitchFamily="34" charset="0"/>
              <a:cs typeface="Verdana" pitchFamily="34" charset="0"/>
            </a:rPr>
          </a:br>
          <a:r>
            <a:rPr lang="en-US" sz="1200" b="0" i="0" u="none" strike="noStrike" kern="100" spc="-100" baseline="0">
              <a:solidFill>
                <a:srgbClr val="000000"/>
              </a:solidFill>
              <a:latin typeface="Verdana" pitchFamily="34" charset="0"/>
              <a:ea typeface="Verdana" pitchFamily="34" charset="0"/>
              <a:cs typeface="Verdana" pitchFamily="34" charset="0"/>
            </a:rPr>
            <a:t>"Place an Order" at:</a:t>
          </a:r>
        </a:p>
        <a:p>
          <a:pPr algn="ctr" rtl="0">
            <a:defRPr sz="1000"/>
          </a:pPr>
          <a:endParaRPr lang="en-US" sz="400" b="0" i="0" u="none" strike="noStrike" kern="100" spc="-100" baseline="0">
            <a:solidFill>
              <a:srgbClr val="000000"/>
            </a:solidFill>
            <a:latin typeface="Verdana" pitchFamily="34" charset="0"/>
            <a:ea typeface="Verdana" pitchFamily="34" charset="0"/>
            <a:cs typeface="Verdana"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u="sng">
              <a:solidFill>
                <a:srgbClr val="0000FF"/>
              </a:solidFill>
              <a:effectLst/>
              <a:latin typeface="Verdana" panose="020B0604030504040204" pitchFamily="34" charset="0"/>
              <a:ea typeface="Verdana" panose="020B0604030504040204" pitchFamily="34" charset="0"/>
              <a:cs typeface="+mn-cs"/>
            </a:rPr>
            <a:t>https://ngl.cengage.com/contact/sch/</a:t>
          </a:r>
          <a:endParaRPr lang="en-US" sz="1400">
            <a:solidFill>
              <a:srgbClr val="0000FF"/>
            </a:solidFill>
            <a:effectLst/>
            <a:latin typeface="Verdana" panose="020B0604030504040204" pitchFamily="34" charset="0"/>
            <a:ea typeface="Verdana" panose="020B0604030504040204" pitchFamily="34" charset="0"/>
          </a:endParaRPr>
        </a:p>
        <a:p>
          <a:pPr algn="ctr" rtl="0">
            <a:defRPr sz="1000"/>
          </a:pPr>
          <a:endParaRPr lang="en-US" sz="500" b="0" i="0" u="none" strike="noStrike" kern="100" spc="-100" baseline="0">
            <a:solidFill>
              <a:srgbClr val="000000"/>
            </a:solidFill>
            <a:latin typeface="Verdana" pitchFamily="34" charset="0"/>
            <a:ea typeface="Verdana" pitchFamily="34" charset="0"/>
            <a:cs typeface="Verdana"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400" b="0" i="0" u="none" strike="noStrike" kern="100" spc="-100" baseline="0">
              <a:solidFill>
                <a:srgbClr val="000000"/>
              </a:solidFill>
              <a:latin typeface="Verdana" pitchFamily="34" charset="0"/>
              <a:ea typeface="Verdana" pitchFamily="34" charset="0"/>
              <a:cs typeface="Verdana" pitchFamily="34" charset="0"/>
            </a:rPr>
            <a:t>NGL.Cengage.com</a:t>
          </a:r>
        </a:p>
        <a:p>
          <a:pPr algn="ctr" rtl="0">
            <a:defRPr sz="1000"/>
          </a:pPr>
          <a:endParaRPr lang="en-US" sz="400" b="0" i="0" u="none" strike="noStrike" kern="100" spc="-100" baseline="0">
            <a:solidFill>
              <a:srgbClr val="000000"/>
            </a:solidFill>
            <a:latin typeface="Verdana" pitchFamily="34" charset="0"/>
            <a:ea typeface="Verdana" pitchFamily="34" charset="0"/>
            <a:cs typeface="Verdana" pitchFamily="34" charset="0"/>
          </a:endParaRPr>
        </a:p>
        <a:p>
          <a:pPr algn="ctr"/>
          <a:r>
            <a:rPr lang="en-US" sz="1400" b="0" i="0" u="none" strike="noStrike" kern="100" spc="-100" baseline="0">
              <a:solidFill>
                <a:srgbClr val="000000"/>
              </a:solidFill>
              <a:latin typeface="Verdana" pitchFamily="34" charset="0"/>
              <a:ea typeface="Verdana" pitchFamily="34" charset="0"/>
              <a:cs typeface="Verdana" pitchFamily="34" charset="0"/>
            </a:rPr>
            <a:t>Phone: 1-888-915-3276</a:t>
          </a:r>
        </a:p>
        <a:p>
          <a:pPr algn="ctr"/>
          <a:r>
            <a:rPr lang="en-US" sz="1200" b="0" i="0" u="none" strike="noStrike" kern="100" spc="-100" baseline="0">
              <a:solidFill>
                <a:srgbClr val="000000"/>
              </a:solidFill>
              <a:latin typeface="Verdana" pitchFamily="34" charset="0"/>
              <a:ea typeface="Verdana" pitchFamily="34" charset="0"/>
              <a:cs typeface="Verdana" pitchFamily="34" charset="0"/>
            </a:rPr>
            <a:t>M-F: 8:00am-6:00pm ET</a:t>
          </a:r>
        </a:p>
        <a:p>
          <a:pPr algn="ctr" rtl="0">
            <a:defRPr sz="1000"/>
          </a:pPr>
          <a:endParaRPr lang="en-US" sz="400" b="0" i="0" u="none" strike="noStrike" kern="100" spc="-100" baseline="0">
            <a:solidFill>
              <a:srgbClr val="000000"/>
            </a:solidFill>
            <a:latin typeface="Verdana" pitchFamily="34" charset="0"/>
            <a:ea typeface="Verdana" pitchFamily="34" charset="0"/>
            <a:cs typeface="Verdana" pitchFamily="34" charset="0"/>
          </a:endParaRPr>
        </a:p>
        <a:p>
          <a:pPr algn="ctr"/>
          <a:r>
            <a:rPr lang="en-US" sz="1400" b="0" i="0" u="none" strike="noStrike" kern="100" spc="-100" baseline="0">
              <a:solidFill>
                <a:srgbClr val="000000"/>
              </a:solidFill>
              <a:latin typeface="Verdana" pitchFamily="34" charset="0"/>
              <a:ea typeface="Verdana" pitchFamily="34" charset="0"/>
              <a:cs typeface="Verdana" pitchFamily="34" charset="0"/>
            </a:rPr>
            <a:t>10650 Toebben Drive</a:t>
          </a:r>
        </a:p>
        <a:p>
          <a:pPr algn="ctr"/>
          <a:r>
            <a:rPr lang="en-US" sz="1400" b="0" i="0" u="none" strike="noStrike" kern="100" spc="-100" baseline="0">
              <a:solidFill>
                <a:srgbClr val="000000"/>
              </a:solidFill>
              <a:latin typeface="Verdana" pitchFamily="34" charset="0"/>
              <a:ea typeface="Verdana" pitchFamily="34" charset="0"/>
              <a:cs typeface="Verdana" pitchFamily="34" charset="0"/>
            </a:rPr>
            <a:t>Independence, KY 41051</a:t>
          </a:r>
        </a:p>
      </xdr:txBody>
    </xdr:sp>
    <xdr:clientData/>
  </xdr:oneCellAnchor>
  <mc:AlternateContent xmlns:mc="http://schemas.openxmlformats.org/markup-compatibility/2006">
    <mc:Choice xmlns:a14="http://schemas.microsoft.com/office/drawing/2010/main" Requires="a14">
      <xdr:twoCellAnchor editAs="oneCell">
        <xdr:from>
          <xdr:col>4</xdr:col>
          <xdr:colOff>259080</xdr:colOff>
          <xdr:row>48</xdr:row>
          <xdr:rowOff>0</xdr:rowOff>
        </xdr:from>
        <xdr:to>
          <xdr:col>5</xdr:col>
          <xdr:colOff>190500</xdr:colOff>
          <xdr:row>49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E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48</xdr:row>
          <xdr:rowOff>22860</xdr:rowOff>
        </xdr:from>
        <xdr:to>
          <xdr:col>1</xdr:col>
          <xdr:colOff>175260</xdr:colOff>
          <xdr:row>48</xdr:row>
          <xdr:rowOff>152400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E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43</xdr:row>
          <xdr:rowOff>30480</xdr:rowOff>
        </xdr:from>
        <xdr:to>
          <xdr:col>1</xdr:col>
          <xdr:colOff>152400</xdr:colOff>
          <xdr:row>43</xdr:row>
          <xdr:rowOff>160020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E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57150</xdr:colOff>
      <xdr:row>0</xdr:row>
      <xdr:rowOff>66676</xdr:rowOff>
    </xdr:from>
    <xdr:to>
      <xdr:col>10</xdr:col>
      <xdr:colOff>552450</xdr:colOff>
      <xdr:row>2</xdr:row>
      <xdr:rowOff>142876</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E00-000002000000}"/>
            </a:ext>
          </a:extLst>
        </xdr:cNvPr>
        <xdr:cNvSpPr/>
      </xdr:nvSpPr>
      <xdr:spPr>
        <a:xfrm>
          <a:off x="4314825" y="66676"/>
          <a:ext cx="2619375" cy="49530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latin typeface="Arial" panose="020B0604020202020204" pitchFamily="34" charset="0"/>
              <a:cs typeface="Arial" panose="020B0604020202020204" pitchFamily="34" charset="0"/>
            </a:rPr>
            <a:t>For Pilot Customers</a:t>
          </a:r>
          <a:r>
            <a:rPr lang="en-US" sz="1200" b="1">
              <a:solidFill>
                <a:srgbClr val="0070C0"/>
              </a:solidFill>
              <a:latin typeface="Arial" panose="020B0604020202020204" pitchFamily="34" charset="0"/>
              <a:cs typeface="Arial" panose="020B0604020202020204" pitchFamily="34" charset="0"/>
            </a:rPr>
            <a:t>:</a:t>
          </a:r>
          <a:br>
            <a:rPr lang="en-US" sz="1200" b="1">
              <a:solidFill>
                <a:srgbClr val="0070C0"/>
              </a:solidFill>
              <a:latin typeface="Arial" panose="020B0604020202020204" pitchFamily="34" charset="0"/>
              <a:cs typeface="Arial" panose="020B0604020202020204" pitchFamily="34" charset="0"/>
            </a:rPr>
          </a:br>
          <a:r>
            <a:rPr lang="en-US" sz="1050" b="1">
              <a:solidFill>
                <a:srgbClr val="0070C0"/>
              </a:solidFill>
              <a:latin typeface="Arial" panose="020B0604020202020204" pitchFamily="34" charset="0"/>
              <a:cs typeface="Arial" panose="020B0604020202020204" pitchFamily="34" charset="0"/>
            </a:rPr>
            <a:t>See Pilot tab for ordering information.</a:t>
          </a:r>
          <a:endParaRPr lang="en-US"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66675</xdr:colOff>
      <xdr:row>15</xdr:row>
      <xdr:rowOff>38100</xdr:rowOff>
    </xdr:from>
    <xdr:to>
      <xdr:col>11</xdr:col>
      <xdr:colOff>0</xdr:colOff>
      <xdr:row>17</xdr:row>
      <xdr:rowOff>133350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E00-000004000000}"/>
            </a:ext>
          </a:extLst>
        </xdr:cNvPr>
        <xdr:cNvSpPr/>
      </xdr:nvSpPr>
      <xdr:spPr>
        <a:xfrm>
          <a:off x="4324350" y="2943225"/>
          <a:ext cx="2619375" cy="495300"/>
        </a:xfrm>
        <a:prstGeom prst="rect">
          <a:avLst/>
        </a:prstGeom>
        <a:solidFill>
          <a:schemeClr val="accent4">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6">
                  <a:lumMod val="75000"/>
                </a:schemeClr>
              </a:solidFill>
              <a:latin typeface="Arial" panose="020B0604020202020204" pitchFamily="34" charset="0"/>
              <a:cs typeface="Arial" panose="020B0604020202020204" pitchFamily="34" charset="0"/>
            </a:rPr>
            <a:t>Ordering for multiple schools? </a:t>
          </a:r>
          <a:br>
            <a:rPr lang="en-US" sz="1100" b="1">
              <a:solidFill>
                <a:schemeClr val="accent6">
                  <a:lumMod val="75000"/>
                </a:schemeClr>
              </a:solidFill>
              <a:latin typeface="Arial" panose="020B0604020202020204" pitchFamily="34" charset="0"/>
              <a:cs typeface="Arial" panose="020B0604020202020204" pitchFamily="34" charset="0"/>
            </a:rPr>
          </a:br>
          <a:r>
            <a:rPr lang="en-US" sz="1100" b="1">
              <a:solidFill>
                <a:schemeClr val="accent6">
                  <a:lumMod val="75000"/>
                </a:schemeClr>
              </a:solidFill>
              <a:latin typeface="Arial" panose="020B0604020202020204" pitchFamily="34" charset="0"/>
              <a:cs typeface="Arial" panose="020B0604020202020204" pitchFamily="34" charset="0"/>
            </a:rPr>
            <a:t>Click</a:t>
          </a:r>
          <a:r>
            <a:rPr lang="en-US" sz="1100" b="1" baseline="0">
              <a:solidFill>
                <a:schemeClr val="accent6">
                  <a:lumMod val="75000"/>
                </a:schemeClr>
              </a:solidFill>
              <a:latin typeface="Arial" panose="020B0604020202020204" pitchFamily="34" charset="0"/>
              <a:cs typeface="Arial" panose="020B0604020202020204" pitchFamily="34" charset="0"/>
            </a:rPr>
            <a:t> here for digital fulfillment info.</a:t>
          </a:r>
          <a:endParaRPr lang="en-US" sz="1100" b="1">
            <a:solidFill>
              <a:schemeClr val="accent6">
                <a:lumMod val="75000"/>
              </a:schemeClr>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342900</xdr:colOff>
          <xdr:row>50</xdr:row>
          <xdr:rowOff>38100</xdr:rowOff>
        </xdr:from>
        <xdr:to>
          <xdr:col>1</xdr:col>
          <xdr:colOff>152400</xdr:colOff>
          <xdr:row>50</xdr:row>
          <xdr:rowOff>175260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E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1647825</xdr:colOff>
      <xdr:row>0</xdr:row>
      <xdr:rowOff>19050</xdr:rowOff>
    </xdr:from>
    <xdr:to>
      <xdr:col>2</xdr:col>
      <xdr:colOff>2838450</xdr:colOff>
      <xdr:row>0</xdr:row>
      <xdr:rowOff>219075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647825" y="19050"/>
          <a:ext cx="5238750" cy="200025"/>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1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1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29</xdr:row>
      <xdr:rowOff>123825</xdr:rowOff>
    </xdr:from>
    <xdr:to>
      <xdr:col>4</xdr:col>
      <xdr:colOff>533400</xdr:colOff>
      <xdr:row>31</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2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29</xdr:row>
      <xdr:rowOff>123825</xdr:rowOff>
    </xdr:from>
    <xdr:to>
      <xdr:col>4</xdr:col>
      <xdr:colOff>533400</xdr:colOff>
      <xdr:row>31</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3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3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29</xdr:row>
      <xdr:rowOff>123825</xdr:rowOff>
    </xdr:from>
    <xdr:to>
      <xdr:col>4</xdr:col>
      <xdr:colOff>533400</xdr:colOff>
      <xdr:row>31</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4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4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29</xdr:row>
      <xdr:rowOff>123825</xdr:rowOff>
    </xdr:from>
    <xdr:to>
      <xdr:col>4</xdr:col>
      <xdr:colOff>533400</xdr:colOff>
      <xdr:row>31</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5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5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29</xdr:row>
      <xdr:rowOff>123825</xdr:rowOff>
    </xdr:from>
    <xdr:to>
      <xdr:col>4</xdr:col>
      <xdr:colOff>533400</xdr:colOff>
      <xdr:row>31</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6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6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22</xdr:row>
      <xdr:rowOff>123825</xdr:rowOff>
    </xdr:from>
    <xdr:to>
      <xdr:col>4</xdr:col>
      <xdr:colOff>533400</xdr:colOff>
      <xdr:row>24</xdr:row>
      <xdr:rowOff>66675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7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7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23</xdr:row>
      <xdr:rowOff>123825</xdr:rowOff>
    </xdr:from>
    <xdr:to>
      <xdr:col>4</xdr:col>
      <xdr:colOff>533400</xdr:colOff>
      <xdr:row>25</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2466975</xdr:colOff>
      <xdr:row>0</xdr:row>
      <xdr:rowOff>19051</xdr:rowOff>
    </xdr:from>
    <xdr:to>
      <xdr:col>1</xdr:col>
      <xdr:colOff>895351</xdr:colOff>
      <xdr:row>1</xdr:row>
      <xdr:rowOff>152401</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2466975</xdr:colOff>
      <xdr:row>0</xdr:row>
      <xdr:rowOff>19051</xdr:rowOff>
    </xdr:from>
    <xdr:to>
      <xdr:col>1</xdr:col>
      <xdr:colOff>895351</xdr:colOff>
      <xdr:row>1</xdr:row>
      <xdr:rowOff>152401</xdr:rowOff>
    </xdr:to>
    <xdr:sp macro="" textlink="">
      <xdr:nvSpPr>
        <xdr:cNvPr id="3" name="Arrow: Right 2">
          <a:extLst>
            <a:ext uri="{FF2B5EF4-FFF2-40B4-BE49-F238E27FC236}">
              <a16:creationId xmlns:a16="http://schemas.microsoft.com/office/drawing/2014/main" id="{00000000-0008-0000-0800-000003000000}"/>
            </a:ext>
          </a:extLst>
        </xdr:cNvPr>
        <xdr:cNvSpPr/>
      </xdr:nvSpPr>
      <xdr:spPr>
        <a:xfrm>
          <a:off x="2466975" y="19051"/>
          <a:ext cx="2809876" cy="3238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enter quantities in yellow highlighted cells</a:t>
          </a:r>
        </a:p>
      </xdr:txBody>
    </xdr:sp>
    <xdr:clientData/>
  </xdr:twoCellAnchor>
  <xdr:twoCellAnchor>
    <xdr:from>
      <xdr:col>0</xdr:col>
      <xdr:colOff>66675</xdr:colOff>
      <xdr:row>23</xdr:row>
      <xdr:rowOff>123825</xdr:rowOff>
    </xdr:from>
    <xdr:to>
      <xdr:col>4</xdr:col>
      <xdr:colOff>533400</xdr:colOff>
      <xdr:row>25</xdr:row>
      <xdr:rowOff>66675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66675" y="5762625"/>
          <a:ext cx="7067550" cy="323850"/>
        </a:xfrm>
        <a:prstGeom prst="rect">
          <a:avLst/>
        </a:prstGeom>
        <a:solidFill>
          <a:schemeClr val="accent4">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rgbClr val="0070C0"/>
              </a:solidFill>
              <a:latin typeface="Arial" panose="020B0604020202020204" pitchFamily="34" charset="0"/>
              <a:cs typeface="Arial" panose="020B0604020202020204" pitchFamily="34" charset="0"/>
            </a:rPr>
            <a:t>For Pilot Customers, please see Pilot tab for ordering information.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ales%20Admin\Electronic%20Order%20Forms\2020-2027%20EOF%20SDA%20CC%200225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dergarten"/>
      <sheetName val="Grade 1"/>
      <sheetName val="Grade 2"/>
      <sheetName val="Grade 3"/>
      <sheetName val="Grade 4"/>
      <sheetName val="Grade 5"/>
      <sheetName val="Grade 6"/>
      <sheetName val="Grade 7"/>
      <sheetName val="Grade 8"/>
      <sheetName val="Grade 6 Advanced"/>
      <sheetName val="Grade 7 Advanced"/>
      <sheetName val="Grade 7 Accelerated"/>
      <sheetName val="Algebra 1"/>
      <sheetName val="Pilot Info"/>
      <sheetName val="Order Summary"/>
      <sheetName val="Order Information "/>
      <sheetName val="9.18 Pilot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ow r="1">
          <cell r="N1" t="str">
            <v>State-School</v>
          </cell>
          <cell r="O1" t="str">
            <v>ZIP</v>
          </cell>
          <cell r="P1" t="str">
            <v># pilot orders</v>
          </cell>
        </row>
        <row r="2">
          <cell r="N2" t="str">
            <v>CHOOSE YOUR SCHOOL</v>
          </cell>
        </row>
        <row r="3">
          <cell r="N3" t="str">
            <v>AZ - COCHISE SDA CHRISTIAN SCHOOL</v>
          </cell>
          <cell r="O3" t="str">
            <v>85603</v>
          </cell>
          <cell r="P3">
            <v>1</v>
          </cell>
        </row>
        <row r="4">
          <cell r="N4" t="str">
            <v>AZ - MARICOPA VILLAGE CHRISTIAN</v>
          </cell>
          <cell r="O4" t="str">
            <v>85339</v>
          </cell>
          <cell r="P4">
            <v>1</v>
          </cell>
        </row>
        <row r="5">
          <cell r="N5" t="str">
            <v>CA - OCEANSIDE ADVENTIST ELEM</v>
          </cell>
          <cell r="O5" t="str">
            <v>92054</v>
          </cell>
          <cell r="P5">
            <v>1</v>
          </cell>
        </row>
        <row r="6">
          <cell r="N6" t="str">
            <v>CA - PUC ELEMENTARY</v>
          </cell>
          <cell r="O6" t="str">
            <v>94508</v>
          </cell>
          <cell r="P6">
            <v>2</v>
          </cell>
        </row>
        <row r="7">
          <cell r="N7" t="str">
            <v>CA - REDLANDS ADVENTIST ACADEMY</v>
          </cell>
          <cell r="O7" t="str">
            <v>92373</v>
          </cell>
          <cell r="P7">
            <v>3</v>
          </cell>
        </row>
        <row r="8">
          <cell r="N8" t="str">
            <v>CA - VICTOR VALLEY SDA SCHOOL</v>
          </cell>
          <cell r="O8" t="str">
            <v>92395</v>
          </cell>
          <cell r="P8">
            <v>1</v>
          </cell>
        </row>
        <row r="9">
          <cell r="N9" t="str">
            <v>FL - BERYL WISEDOM ADVENTIST</v>
          </cell>
          <cell r="O9" t="str">
            <v>32808</v>
          </cell>
          <cell r="P9">
            <v>2</v>
          </cell>
        </row>
        <row r="10">
          <cell r="N10" t="str">
            <v>FL - DELTONA ADVENTIST SCHOOL</v>
          </cell>
          <cell r="O10" t="str">
            <v>32738</v>
          </cell>
          <cell r="P10">
            <v>3</v>
          </cell>
        </row>
        <row r="11">
          <cell r="N11" t="str">
            <v>FL - FOREST CITY ADVENTIST</v>
          </cell>
          <cell r="O11" t="str">
            <v>32810</v>
          </cell>
          <cell r="P11">
            <v>1</v>
          </cell>
        </row>
        <row r="12">
          <cell r="N12" t="str">
            <v>FL - FOREST LAKE EDUCATION CENTER</v>
          </cell>
          <cell r="O12" t="str">
            <v>32779</v>
          </cell>
          <cell r="P12">
            <v>2</v>
          </cell>
        </row>
        <row r="13">
          <cell r="N13" t="str">
            <v>FL - GULF COAST SDA SCHOOL</v>
          </cell>
          <cell r="O13" t="str">
            <v>33707</v>
          </cell>
          <cell r="P13">
            <v>1</v>
          </cell>
        </row>
        <row r="14">
          <cell r="N14" t="str">
            <v>FL - JAMES E SAMPSON MEMORIAL SCHOOL</v>
          </cell>
          <cell r="O14" t="str">
            <v>34981</v>
          </cell>
          <cell r="P14">
            <v>2</v>
          </cell>
        </row>
        <row r="15">
          <cell r="N15" t="str">
            <v>FL - LIVING SPRINGS ACADEMY</v>
          </cell>
          <cell r="O15" t="str">
            <v>32643</v>
          </cell>
          <cell r="P15">
            <v>1</v>
          </cell>
        </row>
        <row r="16">
          <cell r="N16" t="str">
            <v>FL - MIAMI SPRINGS ADVENTIST SCHOOL</v>
          </cell>
          <cell r="O16" t="str">
            <v>33166</v>
          </cell>
          <cell r="P16">
            <v>2</v>
          </cell>
        </row>
        <row r="17">
          <cell r="N17" t="str">
            <v>FL - MT OLIVET JUNIOR ACADEMY</v>
          </cell>
          <cell r="O17" t="str">
            <v>33311</v>
          </cell>
          <cell r="P17">
            <v>2</v>
          </cell>
        </row>
        <row r="18">
          <cell r="N18" t="str">
            <v>FL - NEW PORT RICHEY ADVENTIST ACADEMY</v>
          </cell>
          <cell r="O18" t="str">
            <v>34653</v>
          </cell>
          <cell r="P18">
            <v>2</v>
          </cell>
        </row>
        <row r="19">
          <cell r="N19" t="str">
            <v>FL - OKEECHOBEE ADVENTIST CHRISTIAN</v>
          </cell>
          <cell r="O19" t="str">
            <v>34972</v>
          </cell>
          <cell r="P19">
            <v>1</v>
          </cell>
        </row>
        <row r="20">
          <cell r="N20" t="str">
            <v>FL - PERRINE SDA SCHOOL</v>
          </cell>
          <cell r="O20" t="str">
            <v>33157</v>
          </cell>
          <cell r="P20">
            <v>2</v>
          </cell>
        </row>
        <row r="21">
          <cell r="N21" t="str">
            <v>FL - PORT CHARLOTTE ADVENTIST SCH</v>
          </cell>
          <cell r="O21" t="str">
            <v>33980</v>
          </cell>
          <cell r="P21">
            <v>2</v>
          </cell>
        </row>
        <row r="22">
          <cell r="N22" t="str">
            <v>FL - SAWGRASS ADVENTIST SCHOOL</v>
          </cell>
          <cell r="O22" t="str">
            <v>33325</v>
          </cell>
          <cell r="P22">
            <v>1</v>
          </cell>
        </row>
        <row r="23">
          <cell r="N23" t="str">
            <v>FL - SOLID ROCK SDA CHURCH OF ORLANDO</v>
          </cell>
          <cell r="O23" t="str">
            <v>32808</v>
          </cell>
          <cell r="P23">
            <v>1</v>
          </cell>
        </row>
        <row r="24">
          <cell r="N24" t="str">
            <v>FL - WALKER MEMORIAL</v>
          </cell>
          <cell r="O24" t="str">
            <v>33825</v>
          </cell>
          <cell r="P24">
            <v>2</v>
          </cell>
        </row>
        <row r="25">
          <cell r="N25" t="str">
            <v>FL - WINTER HAVEN ADVENTIST SCHOOL</v>
          </cell>
          <cell r="O25" t="str">
            <v>33880</v>
          </cell>
          <cell r="P25">
            <v>1</v>
          </cell>
        </row>
        <row r="26">
          <cell r="N26" t="str">
            <v>FL - ZL SUNG SDA SCHOOL</v>
          </cell>
          <cell r="O26" t="str">
            <v>32605</v>
          </cell>
          <cell r="P26">
            <v>3</v>
          </cell>
        </row>
        <row r="27">
          <cell r="N27" t="str">
            <v>GA - BEREAN CHRISTIAN JR ACADEMY</v>
          </cell>
          <cell r="O27" t="str">
            <v>30318</v>
          </cell>
          <cell r="P27">
            <v>1</v>
          </cell>
        </row>
        <row r="28">
          <cell r="N28" t="str">
            <v>GA - DECATUR ADVENTIST JUNIOR ACADEMY</v>
          </cell>
          <cell r="O28" t="str">
            <v>30088</v>
          </cell>
          <cell r="P28">
            <v>1</v>
          </cell>
        </row>
        <row r="29">
          <cell r="N29" t="str">
            <v xml:space="preserve">HI - HAWAIIAN MISSION ACADEMY </v>
          </cell>
          <cell r="O29" t="str">
            <v>96814</v>
          </cell>
          <cell r="P29">
            <v>1</v>
          </cell>
        </row>
        <row r="30">
          <cell r="N30" t="str">
            <v>HI - HAWAIIAN MISSION ACADEMY WINDWARD</v>
          </cell>
          <cell r="O30" t="str">
            <v>96734</v>
          </cell>
          <cell r="P30">
            <v>1</v>
          </cell>
        </row>
        <row r="31">
          <cell r="N31" t="str">
            <v>HI - HAWAIIN KALA MA IKI SCHOOL</v>
          </cell>
          <cell r="O31" t="str">
            <v>96814</v>
          </cell>
          <cell r="P31">
            <v>1</v>
          </cell>
        </row>
        <row r="32">
          <cell r="N32" t="str">
            <v>HI - KOHALA</v>
          </cell>
          <cell r="O32" t="str">
            <v>96719</v>
          </cell>
          <cell r="P32">
            <v>1</v>
          </cell>
        </row>
        <row r="33">
          <cell r="N33" t="str">
            <v>ID - CALDWELL ADVENTIST ELEM</v>
          </cell>
          <cell r="O33" t="str">
            <v>83605</v>
          </cell>
          <cell r="P33">
            <v>2</v>
          </cell>
        </row>
        <row r="34">
          <cell r="N34" t="str">
            <v>ID - LAKE CITY JUNIOR ACADEMY</v>
          </cell>
          <cell r="O34" t="str">
            <v>83814</v>
          </cell>
          <cell r="P34">
            <v>1</v>
          </cell>
        </row>
        <row r="35">
          <cell r="N35" t="str">
            <v>ID - PEND OREILLE VALLEY ADVENTIST</v>
          </cell>
          <cell r="O35" t="str">
            <v>83822</v>
          </cell>
          <cell r="P35">
            <v>1</v>
          </cell>
        </row>
        <row r="36">
          <cell r="N36" t="str">
            <v>IN - NORTHWEST ADVENTIST CHRISTIAN SCHOOL</v>
          </cell>
          <cell r="O36" t="str">
            <v>46307</v>
          </cell>
          <cell r="P36">
            <v>3</v>
          </cell>
        </row>
        <row r="37">
          <cell r="N37" t="str">
            <v>MA - GREATER BOSTON ACADEMY</v>
          </cell>
          <cell r="O37" t="str">
            <v>02180</v>
          </cell>
          <cell r="P37">
            <v>1</v>
          </cell>
        </row>
        <row r="38">
          <cell r="N38" t="str">
            <v>MA - SOUTH LANCASTER ACADEMY</v>
          </cell>
          <cell r="O38" t="str">
            <v>01561</v>
          </cell>
          <cell r="P38">
            <v>1</v>
          </cell>
        </row>
        <row r="39">
          <cell r="N39" t="str">
            <v>MD - MT AETNA ADVENTIST SCHOOL</v>
          </cell>
          <cell r="O39" t="str">
            <v>21740</v>
          </cell>
          <cell r="P39">
            <v>1</v>
          </cell>
        </row>
        <row r="40">
          <cell r="N40" t="str">
            <v>MI - GOBLES JUNIOR ACADEMY</v>
          </cell>
          <cell r="O40" t="str">
            <v>49055</v>
          </cell>
          <cell r="P40">
            <v>2</v>
          </cell>
        </row>
        <row r="41">
          <cell r="N41" t="str">
            <v>MI - RUTH MURDOCH ELEMENTARY</v>
          </cell>
          <cell r="O41" t="str">
            <v>49104</v>
          </cell>
          <cell r="P41">
            <v>1</v>
          </cell>
        </row>
        <row r="42">
          <cell r="N42" t="str">
            <v>MO - HILLCREST ADVENTIST SCHOOL</v>
          </cell>
          <cell r="O42" t="str">
            <v>63132</v>
          </cell>
          <cell r="P42">
            <v>2</v>
          </cell>
        </row>
        <row r="43">
          <cell r="N43" t="str">
            <v>MT - BLODGETT VIEW CHRISTIAN SCHOOL</v>
          </cell>
          <cell r="O43" t="str">
            <v>59840</v>
          </cell>
          <cell r="P43">
            <v>2</v>
          </cell>
        </row>
        <row r="44">
          <cell r="N44" t="str">
            <v>MT - FIVE FALLS CHRISTIAN SCHOOL</v>
          </cell>
          <cell r="O44" t="str">
            <v>59404</v>
          </cell>
          <cell r="P44">
            <v>1</v>
          </cell>
        </row>
        <row r="45">
          <cell r="N45" t="str">
            <v>NC - ACA RALEIGH</v>
          </cell>
          <cell r="O45" t="str">
            <v>27606</v>
          </cell>
          <cell r="P45">
            <v>1</v>
          </cell>
        </row>
        <row r="46">
          <cell r="N46" t="str">
            <v>NC - BROOKHAVEN SDA SCHOOL</v>
          </cell>
          <cell r="O46" t="str">
            <v>28590</v>
          </cell>
          <cell r="P46">
            <v>1</v>
          </cell>
        </row>
        <row r="47">
          <cell r="N47" t="str">
            <v>NE - GEORGE STONE ADVENTIST</v>
          </cell>
          <cell r="O47" t="str">
            <v>68506</v>
          </cell>
          <cell r="P47">
            <v>2</v>
          </cell>
        </row>
        <row r="48">
          <cell r="N48" t="str">
            <v>NJ - TRANQUILITY ADVENTIST SCHOOL</v>
          </cell>
          <cell r="O48" t="str">
            <v>07821</v>
          </cell>
          <cell r="P48">
            <v>3</v>
          </cell>
        </row>
        <row r="49">
          <cell r="N49" t="str">
            <v>NJ - VINE HAVEN ADVENTIST</v>
          </cell>
          <cell r="O49" t="str">
            <v>08360</v>
          </cell>
          <cell r="P49">
            <v>1</v>
          </cell>
        </row>
        <row r="50">
          <cell r="N50" t="str">
            <v>NJ - WALDWICK ADVENTIST SCHOOL</v>
          </cell>
          <cell r="O50" t="str">
            <v>07463</v>
          </cell>
          <cell r="P50">
            <v>2</v>
          </cell>
        </row>
        <row r="51">
          <cell r="N51" t="str">
            <v>NM - SANDIA VIEW CHRISTIAN SCHOOL</v>
          </cell>
          <cell r="O51" t="str">
            <v>87048</v>
          </cell>
          <cell r="P51">
            <v>1</v>
          </cell>
        </row>
        <row r="52">
          <cell r="N52" t="str">
            <v>NY - POUGHKEEPSIE ADVENTIST SCHOOL</v>
          </cell>
          <cell r="O52" t="str">
            <v>12603</v>
          </cell>
          <cell r="P52">
            <v>1</v>
          </cell>
        </row>
        <row r="53">
          <cell r="N53" t="str">
            <v>OH - COLUMBUS ADVENTIST ACADEMY</v>
          </cell>
          <cell r="O53" t="str">
            <v>43219</v>
          </cell>
          <cell r="P53">
            <v>1</v>
          </cell>
        </row>
        <row r="54">
          <cell r="N54" t="str">
            <v>OK - MUSKOGEE SDA CHRISTIAN ACADEMY</v>
          </cell>
          <cell r="O54" t="str">
            <v>74401</v>
          </cell>
          <cell r="P54">
            <v>1</v>
          </cell>
        </row>
        <row r="55">
          <cell r="N55" t="str">
            <v>OR - ROGUE VALLEY ADVENTIST ACADEMY</v>
          </cell>
          <cell r="O55" t="str">
            <v>97501</v>
          </cell>
          <cell r="P55">
            <v>1</v>
          </cell>
        </row>
        <row r="56">
          <cell r="N56" t="str">
            <v>OR - ROSEBURG JUNIOR ACADEMY</v>
          </cell>
          <cell r="O56" t="str">
            <v>97471</v>
          </cell>
          <cell r="P56">
            <v>2</v>
          </cell>
        </row>
        <row r="57">
          <cell r="N57" t="str">
            <v>SC - NORMA D RICHARDS ADVENTIST SCHOOL</v>
          </cell>
          <cell r="O57" t="str">
            <v>29728</v>
          </cell>
          <cell r="P57">
            <v>1</v>
          </cell>
        </row>
        <row r="58">
          <cell r="N58" t="str">
            <v>SC - POPULAR SPRINGS SDA SCHOOL</v>
          </cell>
          <cell r="O58" t="str">
            <v>29693</v>
          </cell>
          <cell r="P58">
            <v>1</v>
          </cell>
        </row>
        <row r="59">
          <cell r="N59" t="str">
            <v>VA - MANASSAS ADVENTIST ACADEMY</v>
          </cell>
          <cell r="O59" t="str">
            <v>20109</v>
          </cell>
          <cell r="P59">
            <v>1</v>
          </cell>
        </row>
        <row r="60">
          <cell r="N60" t="str">
            <v>VA - MANASSAS ADVENTIST PREP SCHOOL</v>
          </cell>
          <cell r="O60" t="str">
            <v>20109</v>
          </cell>
          <cell r="P60">
            <v>1</v>
          </cell>
        </row>
        <row r="61">
          <cell r="N61" t="str">
            <v>WA - CRESTVIEW CHRISTIAN SCHOOL</v>
          </cell>
          <cell r="O61" t="str">
            <v>98837</v>
          </cell>
          <cell r="P61">
            <v>1</v>
          </cell>
        </row>
        <row r="62">
          <cell r="N62" t="str">
            <v>WA - POULSBO ADVENTIST SCHOOL</v>
          </cell>
          <cell r="O62" t="str">
            <v>98370</v>
          </cell>
          <cell r="P62">
            <v>1</v>
          </cell>
        </row>
        <row r="63">
          <cell r="N63" t="str">
            <v>WA - ROGERS ADVENTIST ELEM</v>
          </cell>
          <cell r="O63" t="str">
            <v>99324</v>
          </cell>
          <cell r="P6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hyperlink" Target="mailto:k12pilots@cengage.com" TargetMode="Externa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5.vml"/><Relationship Id="rId7" Type="http://schemas.openxmlformats.org/officeDocument/2006/relationships/ctrlProp" Target="../ctrlProps/ctrlProp3.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6.vml"/><Relationship Id="rId9"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A2DE-9543-48AD-8F5A-3C76A5021267}">
  <sheetPr>
    <pageSetUpPr fitToPage="1"/>
  </sheetPr>
  <dimension ref="A1:F29"/>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96" t="str">
        <f>IF(F29&gt;0,"Value of Free Materials","")</f>
        <v/>
      </c>
    </row>
    <row r="4" spans="1:6" ht="15.6" x14ac:dyDescent="0.3">
      <c r="A4" s="20" t="s">
        <v>8</v>
      </c>
      <c r="B4" s="110"/>
      <c r="C4" s="110"/>
      <c r="D4" s="110"/>
      <c r="E4" s="111"/>
    </row>
    <row r="5" spans="1:6" x14ac:dyDescent="0.3">
      <c r="A5" s="18" t="s">
        <v>44</v>
      </c>
      <c r="B5" s="15"/>
      <c r="C5" s="16"/>
      <c r="D5" s="17"/>
      <c r="E5" s="19"/>
      <c r="F5" s="135"/>
    </row>
    <row r="6" spans="1:6" x14ac:dyDescent="0.3">
      <c r="A6" s="11" t="s">
        <v>9</v>
      </c>
      <c r="B6" s="5"/>
      <c r="C6" s="6"/>
      <c r="D6" s="2"/>
      <c r="E6" s="10"/>
      <c r="F6" s="135"/>
    </row>
    <row r="7" spans="1:6" ht="39.6" x14ac:dyDescent="0.3">
      <c r="A7" s="12" t="s">
        <v>43</v>
      </c>
      <c r="B7" s="116" t="s">
        <v>26</v>
      </c>
      <c r="C7" s="8">
        <v>114</v>
      </c>
      <c r="D7" s="100">
        <f>D1</f>
        <v>0</v>
      </c>
      <c r="E7" s="101">
        <f>C7*D7</f>
        <v>0</v>
      </c>
      <c r="F7" s="135"/>
    </row>
    <row r="8" spans="1:6" x14ac:dyDescent="0.3">
      <c r="A8" s="11" t="s">
        <v>10</v>
      </c>
      <c r="B8" s="117"/>
      <c r="C8" s="6"/>
      <c r="D8" s="102"/>
      <c r="E8" s="103"/>
      <c r="F8" s="135"/>
    </row>
    <row r="9" spans="1:6" x14ac:dyDescent="0.3">
      <c r="A9" s="13" t="s">
        <v>42</v>
      </c>
      <c r="B9" s="118" t="s">
        <v>27</v>
      </c>
      <c r="C9" s="8">
        <v>98.5</v>
      </c>
      <c r="D9" s="100"/>
      <c r="E9" s="101">
        <f>C9*D9</f>
        <v>0</v>
      </c>
      <c r="F9" s="135"/>
    </row>
    <row r="10" spans="1:6" x14ac:dyDescent="0.3">
      <c r="A10" s="18" t="s">
        <v>45</v>
      </c>
      <c r="B10" s="15"/>
      <c r="C10" s="16"/>
      <c r="D10" s="104"/>
      <c r="E10" s="105"/>
      <c r="F10" s="135"/>
    </row>
    <row r="11" spans="1:6" x14ac:dyDescent="0.3">
      <c r="A11" s="11" t="s">
        <v>11</v>
      </c>
      <c r="B11" s="3"/>
      <c r="C11" s="4"/>
      <c r="D11" s="102"/>
      <c r="E11" s="103"/>
      <c r="F11" s="135"/>
    </row>
    <row r="12" spans="1:6" ht="24.6" x14ac:dyDescent="0.3">
      <c r="A12" s="13" t="s">
        <v>12</v>
      </c>
      <c r="B12" s="9" t="s">
        <v>28</v>
      </c>
      <c r="C12" s="29" t="s">
        <v>47</v>
      </c>
      <c r="D12" s="106">
        <f>IF(FLOOR(SUM($D$7+$D$9)/20,1)&gt;$D$2,$D$2,FLOOR(SUM($D$7+$D$9)/20,1))</f>
        <v>0</v>
      </c>
      <c r="E12" s="107" t="s">
        <v>47</v>
      </c>
      <c r="F12" s="136">
        <f>D12*C13</f>
        <v>0</v>
      </c>
    </row>
    <row r="13" spans="1:6" x14ac:dyDescent="0.3">
      <c r="A13" s="25" t="s">
        <v>48</v>
      </c>
      <c r="B13" s="9" t="s">
        <v>28</v>
      </c>
      <c r="C13" s="8">
        <v>150</v>
      </c>
      <c r="D13" s="100">
        <f>IF($D$1&lt;20,$D$2,($D$2-D12))</f>
        <v>0</v>
      </c>
      <c r="E13" s="101">
        <f>C13*D13</f>
        <v>0</v>
      </c>
      <c r="F13" s="135"/>
    </row>
    <row r="14" spans="1:6" ht="24.6" x14ac:dyDescent="0.3">
      <c r="A14" s="13" t="s">
        <v>13</v>
      </c>
      <c r="B14" s="9" t="s">
        <v>29</v>
      </c>
      <c r="C14" s="29" t="s">
        <v>47</v>
      </c>
      <c r="D14" s="106">
        <f>IF(FLOOR(SUM($D$7+$D$9)/20,1)&gt;$D$2,$D$2,FLOOR(SUM($D$7+$D$9)/20,1))</f>
        <v>0</v>
      </c>
      <c r="E14" s="107" t="s">
        <v>47</v>
      </c>
      <c r="F14" s="136">
        <f>D14*C15</f>
        <v>0</v>
      </c>
    </row>
    <row r="15" spans="1:6" x14ac:dyDescent="0.3">
      <c r="A15" s="25" t="s">
        <v>49</v>
      </c>
      <c r="B15" s="9" t="s">
        <v>29</v>
      </c>
      <c r="C15" s="8">
        <v>40.75</v>
      </c>
      <c r="D15" s="100">
        <f>IF($D$1&lt;20,$D$2,($D$2-D14))</f>
        <v>0</v>
      </c>
      <c r="E15" s="101">
        <f t="shared" ref="E15:E26" si="0">C15*D15</f>
        <v>0</v>
      </c>
      <c r="F15" s="135"/>
    </row>
    <row r="16" spans="1:6" ht="15" customHeight="1" x14ac:dyDescent="0.3">
      <c r="A16" s="13" t="s">
        <v>14</v>
      </c>
      <c r="B16" s="9" t="s">
        <v>30</v>
      </c>
      <c r="C16" s="8">
        <v>175</v>
      </c>
      <c r="D16" s="100"/>
      <c r="E16" s="101">
        <f t="shared" si="0"/>
        <v>0</v>
      </c>
      <c r="F16" s="135"/>
    </row>
    <row r="17" spans="1:6" x14ac:dyDescent="0.3">
      <c r="A17" s="25" t="s">
        <v>15</v>
      </c>
      <c r="B17" s="26" t="s">
        <v>31</v>
      </c>
      <c r="C17" s="8">
        <v>65</v>
      </c>
      <c r="D17" s="100"/>
      <c r="E17" s="101">
        <f t="shared" si="0"/>
        <v>0</v>
      </c>
      <c r="F17" s="135"/>
    </row>
    <row r="18" spans="1:6" x14ac:dyDescent="0.3">
      <c r="A18" s="25" t="s">
        <v>16</v>
      </c>
      <c r="B18" s="9" t="s">
        <v>32</v>
      </c>
      <c r="C18" s="8">
        <v>13</v>
      </c>
      <c r="D18" s="100"/>
      <c r="E18" s="101">
        <f t="shared" si="0"/>
        <v>0</v>
      </c>
      <c r="F18" s="135"/>
    </row>
    <row r="19" spans="1:6" x14ac:dyDescent="0.3">
      <c r="A19" s="25" t="s">
        <v>17</v>
      </c>
      <c r="B19" s="9" t="s">
        <v>33</v>
      </c>
      <c r="C19" s="8">
        <v>22.5</v>
      </c>
      <c r="D19" s="100"/>
      <c r="E19" s="101">
        <f t="shared" si="0"/>
        <v>0</v>
      </c>
      <c r="F19" s="135"/>
    </row>
    <row r="20" spans="1:6" x14ac:dyDescent="0.3">
      <c r="A20" s="25" t="s">
        <v>18</v>
      </c>
      <c r="B20" s="26" t="s">
        <v>34</v>
      </c>
      <c r="C20" s="8">
        <v>12.5</v>
      </c>
      <c r="D20" s="100"/>
      <c r="E20" s="101">
        <f t="shared" si="0"/>
        <v>0</v>
      </c>
      <c r="F20" s="135"/>
    </row>
    <row r="21" spans="1:6" x14ac:dyDescent="0.3">
      <c r="A21" s="25" t="s">
        <v>19</v>
      </c>
      <c r="B21" s="26" t="s">
        <v>35</v>
      </c>
      <c r="C21" s="8">
        <v>67.5</v>
      </c>
      <c r="D21" s="100"/>
      <c r="E21" s="101">
        <f t="shared" si="0"/>
        <v>0</v>
      </c>
      <c r="F21" s="135"/>
    </row>
    <row r="22" spans="1:6" x14ac:dyDescent="0.3">
      <c r="A22" s="25" t="s">
        <v>20</v>
      </c>
      <c r="B22" s="9" t="s">
        <v>36</v>
      </c>
      <c r="C22" s="8">
        <v>94.5</v>
      </c>
      <c r="D22" s="100"/>
      <c r="E22" s="101">
        <f t="shared" si="0"/>
        <v>0</v>
      </c>
      <c r="F22" s="135"/>
    </row>
    <row r="23" spans="1:6" x14ac:dyDescent="0.3">
      <c r="A23" s="25" t="s">
        <v>21</v>
      </c>
      <c r="B23" s="9" t="s">
        <v>37</v>
      </c>
      <c r="C23" s="8">
        <v>22.5</v>
      </c>
      <c r="D23" s="100"/>
      <c r="E23" s="101">
        <f t="shared" si="0"/>
        <v>0</v>
      </c>
      <c r="F23" s="135"/>
    </row>
    <row r="24" spans="1:6" x14ac:dyDescent="0.3">
      <c r="A24" s="25" t="s">
        <v>22</v>
      </c>
      <c r="B24" s="27" t="s">
        <v>38</v>
      </c>
      <c r="C24" s="8">
        <v>12.5</v>
      </c>
      <c r="D24" s="100"/>
      <c r="E24" s="101">
        <f t="shared" si="0"/>
        <v>0</v>
      </c>
      <c r="F24" s="135"/>
    </row>
    <row r="25" spans="1:6" x14ac:dyDescent="0.3">
      <c r="A25" s="25" t="s">
        <v>23</v>
      </c>
      <c r="B25" s="27" t="s">
        <v>39</v>
      </c>
      <c r="C25" s="8">
        <v>67.5</v>
      </c>
      <c r="D25" s="100"/>
      <c r="E25" s="101">
        <f t="shared" si="0"/>
        <v>0</v>
      </c>
      <c r="F25" s="135"/>
    </row>
    <row r="26" spans="1:6" x14ac:dyDescent="0.3">
      <c r="A26" s="25" t="s">
        <v>24</v>
      </c>
      <c r="B26" s="27" t="s">
        <v>40</v>
      </c>
      <c r="C26" s="8">
        <v>94.5</v>
      </c>
      <c r="D26" s="100"/>
      <c r="E26" s="101">
        <f t="shared" si="0"/>
        <v>0</v>
      </c>
      <c r="F26" s="135"/>
    </row>
    <row r="27" spans="1:6" x14ac:dyDescent="0.3">
      <c r="A27" s="11" t="s">
        <v>25</v>
      </c>
      <c r="B27" s="3"/>
      <c r="C27" s="4"/>
      <c r="D27" s="102"/>
      <c r="E27" s="103"/>
      <c r="F27" s="135"/>
    </row>
    <row r="28" spans="1:6" ht="24.6" x14ac:dyDescent="0.3">
      <c r="A28" s="28" t="s">
        <v>395</v>
      </c>
      <c r="B28" s="14" t="s">
        <v>41</v>
      </c>
      <c r="C28" s="132" t="s">
        <v>47</v>
      </c>
      <c r="D28" s="133">
        <f>D2</f>
        <v>0</v>
      </c>
      <c r="E28" s="134" t="s">
        <v>47</v>
      </c>
      <c r="F28" s="136">
        <f>D28*800</f>
        <v>0</v>
      </c>
    </row>
    <row r="29" spans="1:6" x14ac:dyDescent="0.3">
      <c r="A29" s="7"/>
      <c r="B29" s="7"/>
      <c r="C29" s="7"/>
      <c r="D29" s="115" t="s">
        <v>46</v>
      </c>
      <c r="E29" s="131">
        <f>SUM(E7:E28)</f>
        <v>0</v>
      </c>
      <c r="F29" s="136">
        <f>SUM(F5:F28)</f>
        <v>0</v>
      </c>
    </row>
  </sheetData>
  <sheetProtection algorithmName="SHA-512" hashValue="pRZsh6i9PMytj/Evpullj1Zu6KDMGkX/R68y26SFZAfvWXmzweDoUFVkOiIUNXgovHGLxRIZdTU8tG+zJCwnRg==" saltValue="cF/VDFyZOWTug/7roYduUQ==" spinCount="100000" sheet="1" formatCells="0" formatColumns="0" formatRows="0" insertHyperlinks="0"/>
  <conditionalFormatting sqref="B3">
    <cfRule type="duplicateValues" dxfId="14" priority="1"/>
  </conditionalFormatting>
  <hyperlinks>
    <hyperlink ref="A1" location="'Order Summary'!E15" display="View Order Summary Tab" xr:uid="{888B57BF-6B10-4A9A-86AB-158A25F494E0}"/>
    <hyperlink ref="D29" location="'Order Summary'!E15" display="Kindergarten Subtotal" xr:uid="{556B5A7F-148A-47AA-A6F7-44ED95E234A4}"/>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16F2E-8C9F-495F-B4F3-A3E1A398C014}">
  <sheetPr>
    <pageSetUpPr fitToPage="1"/>
  </sheetPr>
  <dimension ref="A1:F25"/>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IF(F25&gt;0,"Value of Free Materials","")</f>
        <v/>
      </c>
    </row>
    <row r="4" spans="1:6" ht="15.6" x14ac:dyDescent="0.3">
      <c r="A4" s="20" t="s">
        <v>257</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260</v>
      </c>
      <c r="B7" s="116" t="s">
        <v>258</v>
      </c>
      <c r="C7" s="8">
        <v>97</v>
      </c>
      <c r="D7" s="100">
        <f>D1</f>
        <v>0</v>
      </c>
      <c r="E7" s="101">
        <f>C7*D7</f>
        <v>0</v>
      </c>
      <c r="F7" s="135"/>
    </row>
    <row r="8" spans="1:6" x14ac:dyDescent="0.3">
      <c r="A8" s="11" t="s">
        <v>200</v>
      </c>
      <c r="B8" s="117"/>
      <c r="C8" s="6"/>
      <c r="D8" s="102"/>
      <c r="E8" s="103"/>
      <c r="F8" s="135"/>
    </row>
    <row r="9" spans="1:6" ht="39.6" x14ac:dyDescent="0.3">
      <c r="A9" s="13" t="s">
        <v>488</v>
      </c>
      <c r="B9" s="118" t="s">
        <v>259</v>
      </c>
      <c r="C9" s="8">
        <v>110</v>
      </c>
      <c r="D9" s="100"/>
      <c r="E9" s="101">
        <f>C9*D9</f>
        <v>0</v>
      </c>
      <c r="F9" s="135"/>
    </row>
    <row r="10" spans="1:6" x14ac:dyDescent="0.3">
      <c r="A10" s="18" t="s">
        <v>204</v>
      </c>
      <c r="B10" s="15"/>
      <c r="C10" s="16"/>
      <c r="D10" s="104"/>
      <c r="E10" s="105"/>
      <c r="F10" s="135"/>
    </row>
    <row r="11" spans="1:6" x14ac:dyDescent="0.3">
      <c r="A11" s="13" t="s">
        <v>261</v>
      </c>
      <c r="B11" s="26" t="s">
        <v>264</v>
      </c>
      <c r="C11" s="8">
        <v>80</v>
      </c>
      <c r="D11" s="100"/>
      <c r="E11" s="101">
        <f>C11*D11</f>
        <v>0</v>
      </c>
      <c r="F11" s="135"/>
    </row>
    <row r="12" spans="1:6" ht="15" customHeight="1" x14ac:dyDescent="0.3">
      <c r="A12" s="13" t="s">
        <v>262</v>
      </c>
      <c r="B12" s="9" t="s">
        <v>265</v>
      </c>
      <c r="C12" s="8">
        <v>7</v>
      </c>
      <c r="D12" s="100"/>
      <c r="E12" s="101">
        <f>C12*D12</f>
        <v>0</v>
      </c>
      <c r="F12" s="135"/>
    </row>
    <row r="13" spans="1:6" ht="26.4" x14ac:dyDescent="0.3">
      <c r="A13" s="13" t="s">
        <v>269</v>
      </c>
      <c r="B13" s="9" t="s">
        <v>266</v>
      </c>
      <c r="C13" s="29" t="s">
        <v>47</v>
      </c>
      <c r="D13" s="106">
        <f>IF(FLOOR(SUM($D$7+$D$9)/20,1)&gt;$D$2,$D$2,FLOOR(SUM($D$7+$D$9)/20,1))</f>
        <v>0</v>
      </c>
      <c r="E13" s="107" t="s">
        <v>47</v>
      </c>
      <c r="F13" s="136">
        <f>D13*C14</f>
        <v>0</v>
      </c>
    </row>
    <row r="14" spans="1:6" ht="26.4" x14ac:dyDescent="0.3">
      <c r="A14" s="25" t="s">
        <v>270</v>
      </c>
      <c r="B14" s="9" t="s">
        <v>266</v>
      </c>
      <c r="C14" s="8">
        <v>117</v>
      </c>
      <c r="D14" s="100">
        <f>IF($D$1&lt;20,$D$2,($D$2-D13))</f>
        <v>0</v>
      </c>
      <c r="E14" s="101">
        <f>C14*D14</f>
        <v>0</v>
      </c>
      <c r="F14" s="135"/>
    </row>
    <row r="15" spans="1:6" ht="39.6" x14ac:dyDescent="0.3">
      <c r="A15" s="13" t="s">
        <v>263</v>
      </c>
      <c r="B15" s="26" t="s">
        <v>267</v>
      </c>
      <c r="C15" s="8">
        <v>295.5</v>
      </c>
      <c r="D15" s="100"/>
      <c r="E15" s="101">
        <f>C15*D15</f>
        <v>0</v>
      </c>
      <c r="F15" s="135"/>
    </row>
    <row r="16" spans="1:6" ht="24.6" x14ac:dyDescent="0.3">
      <c r="A16" s="99" t="s">
        <v>217</v>
      </c>
      <c r="B16" s="9" t="s">
        <v>214</v>
      </c>
      <c r="C16" s="29" t="s">
        <v>47</v>
      </c>
      <c r="D16" s="106">
        <f>IF(FLOOR(SUM($D$7+$D$9)/20,1)&gt;$D$2,$D$2,FLOOR(SUM($D$7+$D$9)/20,1))</f>
        <v>0</v>
      </c>
      <c r="E16" s="107" t="s">
        <v>47</v>
      </c>
      <c r="F16" s="136">
        <f>D16*C17</f>
        <v>0</v>
      </c>
    </row>
    <row r="17" spans="1:6" x14ac:dyDescent="0.3">
      <c r="A17" s="99" t="s">
        <v>218</v>
      </c>
      <c r="B17" s="9" t="s">
        <v>214</v>
      </c>
      <c r="C17" s="8">
        <v>41</v>
      </c>
      <c r="D17" s="100">
        <f>IF($D$1&lt;20,$D$2,($D$2-D16))</f>
        <v>0</v>
      </c>
      <c r="E17" s="101">
        <f t="shared" ref="E17:E22" si="0">C17*D17</f>
        <v>0</v>
      </c>
      <c r="F17" s="135"/>
    </row>
    <row r="18" spans="1:6" x14ac:dyDescent="0.3">
      <c r="A18" s="99" t="s">
        <v>211</v>
      </c>
      <c r="B18" s="26" t="s">
        <v>215</v>
      </c>
      <c r="C18" s="8">
        <v>174.5</v>
      </c>
      <c r="D18" s="100"/>
      <c r="E18" s="101">
        <f>C18*D18</f>
        <v>0</v>
      </c>
      <c r="F18" s="135"/>
    </row>
    <row r="19" spans="1:6" ht="37.799999999999997" x14ac:dyDescent="0.3">
      <c r="A19" s="99" t="s">
        <v>272</v>
      </c>
      <c r="B19" s="9" t="s">
        <v>268</v>
      </c>
      <c r="C19" s="29" t="s">
        <v>47</v>
      </c>
      <c r="D19" s="106">
        <f>IF(FLOOR(SUM($D$7+$D$9)/20,1)&gt;$D$2,$D$2,FLOOR(SUM($D$7+$D$9)/20,1))</f>
        <v>0</v>
      </c>
      <c r="E19" s="107" t="s">
        <v>47</v>
      </c>
      <c r="F19" s="136">
        <f>D19*C20</f>
        <v>0</v>
      </c>
    </row>
    <row r="20" spans="1:6" ht="26.4" x14ac:dyDescent="0.3">
      <c r="A20" s="99" t="s">
        <v>271</v>
      </c>
      <c r="B20" s="9" t="s">
        <v>268</v>
      </c>
      <c r="C20" s="8">
        <v>80</v>
      </c>
      <c r="D20" s="100">
        <f>IF($D$1&lt;20,$D$2,($D$2-D19))</f>
        <v>0</v>
      </c>
      <c r="E20" s="101">
        <f>C20*D20</f>
        <v>0</v>
      </c>
      <c r="F20" s="135"/>
    </row>
    <row r="21" spans="1:6" ht="15" customHeight="1" x14ac:dyDescent="0.3">
      <c r="A21" s="25" t="s">
        <v>16</v>
      </c>
      <c r="B21" s="9" t="s">
        <v>32</v>
      </c>
      <c r="C21" s="8">
        <v>13</v>
      </c>
      <c r="D21" s="100"/>
      <c r="E21" s="101">
        <f t="shared" si="0"/>
        <v>0</v>
      </c>
      <c r="F21" s="135"/>
    </row>
    <row r="22" spans="1:6" x14ac:dyDescent="0.3">
      <c r="A22" s="25" t="s">
        <v>212</v>
      </c>
      <c r="B22" s="26" t="s">
        <v>216</v>
      </c>
      <c r="C22" s="8">
        <v>23.5</v>
      </c>
      <c r="D22" s="100"/>
      <c r="E22" s="101">
        <f t="shared" si="0"/>
        <v>0</v>
      </c>
      <c r="F22" s="135"/>
    </row>
    <row r="23" spans="1:6" x14ac:dyDescent="0.3">
      <c r="A23" s="11" t="s">
        <v>25</v>
      </c>
      <c r="B23" s="3"/>
      <c r="C23" s="4"/>
      <c r="D23" s="102"/>
      <c r="E23" s="103"/>
      <c r="F23" s="135"/>
    </row>
    <row r="24" spans="1:6" ht="24.6" x14ac:dyDescent="0.3">
      <c r="A24" s="25" t="s">
        <v>395</v>
      </c>
      <c r="B24" s="9" t="s">
        <v>41</v>
      </c>
      <c r="C24" s="29" t="s">
        <v>47</v>
      </c>
      <c r="D24" s="106">
        <f>D2</f>
        <v>0</v>
      </c>
      <c r="E24" s="107" t="s">
        <v>47</v>
      </c>
      <c r="F24" s="136">
        <f>D24*800</f>
        <v>0</v>
      </c>
    </row>
    <row r="25" spans="1:6" x14ac:dyDescent="0.3">
      <c r="A25" s="191" t="s">
        <v>470</v>
      </c>
      <c r="B25" s="7"/>
      <c r="C25" s="7"/>
      <c r="D25" s="109" t="s">
        <v>79</v>
      </c>
      <c r="E25" s="108">
        <f>SUM(E7:E24)</f>
        <v>0</v>
      </c>
      <c r="F25" s="136">
        <f>SUM(F5:F24)</f>
        <v>0</v>
      </c>
    </row>
  </sheetData>
  <sheetProtection algorithmName="SHA-512" hashValue="6pPOi5ZLhhMundKPI5tyrIVW1EWqe/93QyK6hNIHtMDHKIuDL5RFI3PElQ+8iHbzWywhdp90UORDX9dTmvOiTg==" saltValue="2oYm3JmLrG8sm69Q4HgZNg==" spinCount="100000" sheet="1" objects="1" scenarios="1" formatCells="0" formatColumns="0" formatRows="0" insertHyperlinks="0"/>
  <conditionalFormatting sqref="B3">
    <cfRule type="duplicateValues" dxfId="5" priority="1"/>
  </conditionalFormatting>
  <hyperlinks>
    <hyperlink ref="A1" location="'Order Summary'!E15" display="View Order Summary Tab" xr:uid="{21946D67-45A8-477A-B5CC-81F20132B294}"/>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E3812-A841-4480-B97E-B86F9428E434}">
  <sheetPr>
    <pageSetUpPr fitToPage="1"/>
  </sheetPr>
  <dimension ref="A1:F25"/>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IF(F25&gt;0,"Value of Free Materials","")</f>
        <v/>
      </c>
    </row>
    <row r="4" spans="1:6" ht="15.6" x14ac:dyDescent="0.3">
      <c r="A4" s="20" t="s">
        <v>273</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285</v>
      </c>
      <c r="B7" s="116" t="s">
        <v>274</v>
      </c>
      <c r="C7" s="8">
        <v>97</v>
      </c>
      <c r="D7" s="100">
        <f>D1</f>
        <v>0</v>
      </c>
      <c r="E7" s="101">
        <f>C7*D7</f>
        <v>0</v>
      </c>
      <c r="F7" s="135"/>
    </row>
    <row r="8" spans="1:6" x14ac:dyDescent="0.3">
      <c r="A8" s="11" t="s">
        <v>200</v>
      </c>
      <c r="B8" s="117"/>
      <c r="C8" s="6"/>
      <c r="D8" s="102"/>
      <c r="E8" s="103"/>
      <c r="F8" s="135"/>
    </row>
    <row r="9" spans="1:6" ht="39.6" x14ac:dyDescent="0.3">
      <c r="A9" s="13" t="s">
        <v>489</v>
      </c>
      <c r="B9" s="118" t="s">
        <v>275</v>
      </c>
      <c r="C9" s="8">
        <v>110</v>
      </c>
      <c r="D9" s="100"/>
      <c r="E9" s="101">
        <f>C9*D9</f>
        <v>0</v>
      </c>
      <c r="F9" s="135"/>
    </row>
    <row r="10" spans="1:6" x14ac:dyDescent="0.3">
      <c r="A10" s="18" t="s">
        <v>204</v>
      </c>
      <c r="B10" s="15"/>
      <c r="C10" s="16"/>
      <c r="D10" s="104"/>
      <c r="E10" s="105"/>
      <c r="F10" s="135"/>
    </row>
    <row r="11" spans="1:6" x14ac:dyDescent="0.3">
      <c r="A11" s="13" t="s">
        <v>276</v>
      </c>
      <c r="B11" s="26" t="s">
        <v>279</v>
      </c>
      <c r="C11" s="8">
        <v>80</v>
      </c>
      <c r="D11" s="100"/>
      <c r="E11" s="101">
        <f>C11*D11</f>
        <v>0</v>
      </c>
      <c r="F11" s="135"/>
    </row>
    <row r="12" spans="1:6" ht="15" customHeight="1" x14ac:dyDescent="0.3">
      <c r="A12" s="13" t="s">
        <v>277</v>
      </c>
      <c r="B12" s="9" t="s">
        <v>280</v>
      </c>
      <c r="C12" s="8">
        <v>7</v>
      </c>
      <c r="D12" s="100"/>
      <c r="E12" s="101">
        <f>C12*D12</f>
        <v>0</v>
      </c>
      <c r="F12" s="135"/>
    </row>
    <row r="13" spans="1:6" ht="26.4" x14ac:dyDescent="0.3">
      <c r="A13" s="13" t="s">
        <v>286</v>
      </c>
      <c r="B13" s="9" t="s">
        <v>281</v>
      </c>
      <c r="C13" s="29" t="s">
        <v>47</v>
      </c>
      <c r="D13" s="106">
        <f>IF(FLOOR(SUM($D$7+$D$9)/20,1)&gt;$D$2,$D$2,FLOOR(SUM($D$7+$D$9)/20,1))</f>
        <v>0</v>
      </c>
      <c r="E13" s="107" t="s">
        <v>47</v>
      </c>
      <c r="F13" s="136">
        <f>D13*C14</f>
        <v>0</v>
      </c>
    </row>
    <row r="14" spans="1:6" ht="26.4" x14ac:dyDescent="0.3">
      <c r="A14" s="25" t="s">
        <v>287</v>
      </c>
      <c r="B14" s="9" t="s">
        <v>281</v>
      </c>
      <c r="C14" s="8">
        <v>117</v>
      </c>
      <c r="D14" s="100">
        <f>IF($D$1&lt;20,$D$2,($D$2-D13))</f>
        <v>0</v>
      </c>
      <c r="E14" s="101">
        <f>C14*D14</f>
        <v>0</v>
      </c>
      <c r="F14" s="135"/>
    </row>
    <row r="15" spans="1:6" ht="39.6" x14ac:dyDescent="0.3">
      <c r="A15" s="13" t="s">
        <v>278</v>
      </c>
      <c r="B15" s="26" t="s">
        <v>282</v>
      </c>
      <c r="C15" s="8">
        <v>295.5</v>
      </c>
      <c r="D15" s="100"/>
      <c r="E15" s="101">
        <f>C15*D15</f>
        <v>0</v>
      </c>
      <c r="F15" s="135"/>
    </row>
    <row r="16" spans="1:6" ht="24.6" x14ac:dyDescent="0.3">
      <c r="A16" s="99" t="s">
        <v>253</v>
      </c>
      <c r="B16" s="9" t="s">
        <v>248</v>
      </c>
      <c r="C16" s="29" t="s">
        <v>47</v>
      </c>
      <c r="D16" s="106">
        <f>IF(FLOOR(SUM($D$7+$D$9)/20,1)&gt;$D$2,$D$2,FLOOR(SUM($D$7+$D$9)/20,1))</f>
        <v>0</v>
      </c>
      <c r="E16" s="107" t="s">
        <v>47</v>
      </c>
      <c r="F16" s="136">
        <f>D16*C17</f>
        <v>0</v>
      </c>
    </row>
    <row r="17" spans="1:6" x14ac:dyDescent="0.3">
      <c r="A17" s="99" t="s">
        <v>254</v>
      </c>
      <c r="B17" s="9" t="s">
        <v>248</v>
      </c>
      <c r="C17" s="8">
        <v>41</v>
      </c>
      <c r="D17" s="100">
        <f>IF($D$1&lt;20,$D$2,($D$2-D16))</f>
        <v>0</v>
      </c>
      <c r="E17" s="101">
        <f t="shared" ref="E17:E22" si="0">C17*D17</f>
        <v>0</v>
      </c>
      <c r="F17" s="135"/>
    </row>
    <row r="18" spans="1:6" x14ac:dyDescent="0.3">
      <c r="A18" s="99" t="s">
        <v>244</v>
      </c>
      <c r="B18" s="26" t="s">
        <v>250</v>
      </c>
      <c r="C18" s="8">
        <v>174.5</v>
      </c>
      <c r="D18" s="100"/>
      <c r="E18" s="101">
        <f>C18*D18</f>
        <v>0</v>
      </c>
      <c r="F18" s="135"/>
    </row>
    <row r="19" spans="1:6" ht="37.799999999999997" x14ac:dyDescent="0.3">
      <c r="A19" s="99" t="s">
        <v>493</v>
      </c>
      <c r="B19" s="9" t="s">
        <v>283</v>
      </c>
      <c r="C19" s="29" t="s">
        <v>47</v>
      </c>
      <c r="D19" s="106">
        <f>IF(FLOOR(SUM($D$7+$D$9)/20,1)&gt;$D$2,$D$2,FLOOR(SUM($D$7+$D$9)/20,1))</f>
        <v>0</v>
      </c>
      <c r="E19" s="107" t="s">
        <v>47</v>
      </c>
      <c r="F19" s="136">
        <f>D19*C20</f>
        <v>0</v>
      </c>
    </row>
    <row r="20" spans="1:6" ht="26.4" x14ac:dyDescent="0.3">
      <c r="A20" s="99" t="s">
        <v>284</v>
      </c>
      <c r="B20" s="9" t="s">
        <v>283</v>
      </c>
      <c r="C20" s="8">
        <v>80</v>
      </c>
      <c r="D20" s="100">
        <f>IF($D$1&lt;20,$D$2,($D$2-D19))</f>
        <v>0</v>
      </c>
      <c r="E20" s="101">
        <f>C20*D20</f>
        <v>0</v>
      </c>
      <c r="F20" s="135"/>
    </row>
    <row r="21" spans="1:6" ht="15" customHeight="1" x14ac:dyDescent="0.3">
      <c r="A21" s="25" t="s">
        <v>16</v>
      </c>
      <c r="B21" s="9" t="s">
        <v>32</v>
      </c>
      <c r="C21" s="8">
        <v>13</v>
      </c>
      <c r="D21" s="100"/>
      <c r="E21" s="101">
        <f t="shared" si="0"/>
        <v>0</v>
      </c>
      <c r="F21" s="135"/>
    </row>
    <row r="22" spans="1:6" x14ac:dyDescent="0.3">
      <c r="A22" s="25" t="s">
        <v>212</v>
      </c>
      <c r="B22" s="26" t="s">
        <v>216</v>
      </c>
      <c r="C22" s="8">
        <v>23.5</v>
      </c>
      <c r="D22" s="100"/>
      <c r="E22" s="101">
        <f t="shared" si="0"/>
        <v>0</v>
      </c>
      <c r="F22" s="135"/>
    </row>
    <row r="23" spans="1:6" x14ac:dyDescent="0.3">
      <c r="A23" s="11" t="s">
        <v>25</v>
      </c>
      <c r="B23" s="3"/>
      <c r="C23" s="4"/>
      <c r="D23" s="102"/>
      <c r="E23" s="103"/>
      <c r="F23" s="135"/>
    </row>
    <row r="24" spans="1:6" ht="24.6" x14ac:dyDescent="0.3">
      <c r="A24" s="28" t="s">
        <v>395</v>
      </c>
      <c r="B24" s="14" t="s">
        <v>41</v>
      </c>
      <c r="C24" s="132" t="s">
        <v>47</v>
      </c>
      <c r="D24" s="133">
        <f>D2</f>
        <v>0</v>
      </c>
      <c r="E24" s="134" t="s">
        <v>47</v>
      </c>
      <c r="F24" s="136">
        <f>D24*800</f>
        <v>0</v>
      </c>
    </row>
    <row r="25" spans="1:6" x14ac:dyDescent="0.3">
      <c r="A25" s="191" t="s">
        <v>470</v>
      </c>
      <c r="B25" s="7"/>
      <c r="C25" s="7"/>
      <c r="D25" s="109" t="s">
        <v>80</v>
      </c>
      <c r="E25" s="131">
        <f>SUM(E7:E24)</f>
        <v>0</v>
      </c>
      <c r="F25" s="136">
        <f>SUM(F5:F24)</f>
        <v>0</v>
      </c>
    </row>
  </sheetData>
  <sheetProtection algorithmName="SHA-512" hashValue="Euraa2V4kVWeg8lYwd+UgZHVX86ErbXUc6uJWh3PQ8yVY29CxtWsV1YCPYAOLLyJQ5Mw+e6UnCShCQaDYUpaoQ==" saltValue="QkadCSsNKovVoNg/x8uqAg==" spinCount="100000" sheet="1" objects="1" scenarios="1" formatCells="0" formatColumns="0" formatRows="0" insertHyperlinks="0"/>
  <conditionalFormatting sqref="B3">
    <cfRule type="duplicateValues" dxfId="4" priority="1"/>
  </conditionalFormatting>
  <hyperlinks>
    <hyperlink ref="A1" location="'Order Summary'!E15" display="View Order Summary Tab" xr:uid="{DDD18F2E-AE96-4068-B91C-302D0776431B}"/>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7514F-C80B-4A02-9112-DA6516DE23E9}">
  <sheetPr>
    <pageSetUpPr fitToPage="1"/>
  </sheetPr>
  <dimension ref="A1:F23"/>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92" t="s">
        <v>6</v>
      </c>
      <c r="D1" s="97"/>
    </row>
    <row r="2" spans="1:6" x14ac:dyDescent="0.3">
      <c r="C2" s="192" t="s">
        <v>7</v>
      </c>
      <c r="D2" s="98"/>
    </row>
    <row r="3" spans="1:6" ht="27" x14ac:dyDescent="0.3">
      <c r="A3" s="21" t="s">
        <v>0</v>
      </c>
      <c r="B3" s="22" t="s">
        <v>1</v>
      </c>
      <c r="C3" s="23" t="s">
        <v>4</v>
      </c>
      <c r="D3" s="22" t="s">
        <v>2</v>
      </c>
      <c r="E3" s="24" t="s">
        <v>3</v>
      </c>
      <c r="F3" s="96" t="str">
        <f>IF(F23&gt;0,"Value of Free Materials","")</f>
        <v/>
      </c>
    </row>
    <row r="4" spans="1:6" ht="15.6" x14ac:dyDescent="0.3">
      <c r="A4" s="193" t="s">
        <v>471</v>
      </c>
      <c r="B4" s="194"/>
      <c r="C4" s="194"/>
      <c r="D4" s="194"/>
      <c r="E4" s="195"/>
      <c r="F4" s="135"/>
    </row>
    <row r="5" spans="1:6" x14ac:dyDescent="0.3">
      <c r="A5" s="18" t="s">
        <v>99</v>
      </c>
      <c r="B5" s="15"/>
      <c r="C5" s="16"/>
      <c r="D5" s="17"/>
      <c r="E5" s="19"/>
      <c r="F5" s="135"/>
    </row>
    <row r="6" spans="1:6" ht="39.6" x14ac:dyDescent="0.3">
      <c r="A6" s="13" t="s">
        <v>490</v>
      </c>
      <c r="B6" s="196" t="s">
        <v>491</v>
      </c>
      <c r="C6" s="8">
        <v>97</v>
      </c>
      <c r="D6" s="100">
        <f>D1</f>
        <v>0</v>
      </c>
      <c r="E6" s="101">
        <f>C6*D6</f>
        <v>0</v>
      </c>
      <c r="F6" s="135"/>
    </row>
    <row r="7" spans="1:6" ht="39.6" x14ac:dyDescent="0.3">
      <c r="A7" s="13" t="s">
        <v>492</v>
      </c>
      <c r="B7" s="196" t="s">
        <v>472</v>
      </c>
      <c r="C7" s="8">
        <v>110</v>
      </c>
      <c r="D7" s="100"/>
      <c r="E7" s="101">
        <f>C7*D7</f>
        <v>0</v>
      </c>
      <c r="F7" s="135"/>
    </row>
    <row r="8" spans="1:6" x14ac:dyDescent="0.3">
      <c r="A8" s="18" t="s">
        <v>204</v>
      </c>
      <c r="B8" s="15"/>
      <c r="C8" s="16"/>
      <c r="D8" s="104"/>
      <c r="E8" s="105"/>
      <c r="F8" s="135"/>
    </row>
    <row r="9" spans="1:6" ht="26.4" x14ac:dyDescent="0.3">
      <c r="A9" s="13" t="s">
        <v>473</v>
      </c>
      <c r="B9" s="26" t="s">
        <v>474</v>
      </c>
      <c r="C9" s="8">
        <v>80</v>
      </c>
      <c r="D9" s="100"/>
      <c r="E9" s="101">
        <f>C9*D9</f>
        <v>0</v>
      </c>
      <c r="F9" s="135"/>
    </row>
    <row r="10" spans="1:6" ht="15" customHeight="1" x14ac:dyDescent="0.3">
      <c r="A10" s="13" t="s">
        <v>475</v>
      </c>
      <c r="B10" s="9" t="s">
        <v>476</v>
      </c>
      <c r="C10" s="8">
        <v>7</v>
      </c>
      <c r="D10" s="100"/>
      <c r="E10" s="101">
        <f>C10*D10</f>
        <v>0</v>
      </c>
      <c r="F10" s="135"/>
    </row>
    <row r="11" spans="1:6" ht="37.799999999999997" x14ac:dyDescent="0.3">
      <c r="A11" s="13" t="s">
        <v>477</v>
      </c>
      <c r="B11" s="9" t="s">
        <v>478</v>
      </c>
      <c r="C11" s="29" t="s">
        <v>47</v>
      </c>
      <c r="D11" s="106">
        <f>IF(FLOOR(SUM($D$7+$D$6)/20,1)&gt;$D$2,$D$2,FLOOR(SUM($D$7+$D$6)/20,1))</f>
        <v>0</v>
      </c>
      <c r="E11" s="107" t="s">
        <v>47</v>
      </c>
      <c r="F11" s="136">
        <f>D11*C12</f>
        <v>0</v>
      </c>
    </row>
    <row r="12" spans="1:6" ht="26.4" x14ac:dyDescent="0.3">
      <c r="A12" s="25" t="s">
        <v>479</v>
      </c>
      <c r="B12" s="9" t="s">
        <v>478</v>
      </c>
      <c r="C12" s="8">
        <v>117</v>
      </c>
      <c r="D12" s="100">
        <f>IF($D$1&lt;20,$D$2,($D$2-D11))</f>
        <v>0</v>
      </c>
      <c r="E12" s="101">
        <f>C12*D12</f>
        <v>0</v>
      </c>
      <c r="F12" s="135"/>
    </row>
    <row r="13" spans="1:6" ht="39.6" x14ac:dyDescent="0.3">
      <c r="A13" s="13" t="s">
        <v>480</v>
      </c>
      <c r="B13" s="26" t="s">
        <v>481</v>
      </c>
      <c r="C13" s="8">
        <v>295.5</v>
      </c>
      <c r="D13" s="100"/>
      <c r="E13" s="101">
        <f>C13*D13</f>
        <v>0</v>
      </c>
      <c r="F13" s="135"/>
    </row>
    <row r="14" spans="1:6" ht="24.6" x14ac:dyDescent="0.3">
      <c r="A14" s="99" t="s">
        <v>236</v>
      </c>
      <c r="B14" s="9" t="s">
        <v>231</v>
      </c>
      <c r="C14" s="29" t="s">
        <v>47</v>
      </c>
      <c r="D14" s="106">
        <f>IF(FLOOR(SUM($D$7+$D$6)/20,1)&gt;$D$2,$D$2,FLOOR(SUM($D$7+$D$6)/20,1))</f>
        <v>0</v>
      </c>
      <c r="E14" s="107" t="s">
        <v>47</v>
      </c>
      <c r="F14" s="136">
        <f>D14*C15</f>
        <v>0</v>
      </c>
    </row>
    <row r="15" spans="1:6" x14ac:dyDescent="0.3">
      <c r="A15" s="99" t="s">
        <v>237</v>
      </c>
      <c r="B15" s="9" t="s">
        <v>231</v>
      </c>
      <c r="C15" s="8">
        <v>41</v>
      </c>
      <c r="D15" s="100">
        <f>IF($D$1&lt;20,$D$2,($D$2-D14))</f>
        <v>0</v>
      </c>
      <c r="E15" s="101">
        <f t="shared" ref="E15:E20" si="0">C15*D15</f>
        <v>0</v>
      </c>
      <c r="F15" s="135"/>
    </row>
    <row r="16" spans="1:6" x14ac:dyDescent="0.3">
      <c r="A16" s="99" t="s">
        <v>227</v>
      </c>
      <c r="B16" s="26" t="s">
        <v>233</v>
      </c>
      <c r="C16" s="8">
        <v>174.5</v>
      </c>
      <c r="D16" s="100"/>
      <c r="E16" s="101">
        <f>C16*D16</f>
        <v>0</v>
      </c>
      <c r="F16" s="135"/>
    </row>
    <row r="17" spans="1:6" ht="37.799999999999997" x14ac:dyDescent="0.3">
      <c r="A17" s="99" t="s">
        <v>482</v>
      </c>
      <c r="B17" s="9" t="s">
        <v>483</v>
      </c>
      <c r="C17" s="29" t="s">
        <v>47</v>
      </c>
      <c r="D17" s="106">
        <f>IF(FLOOR(SUM($D$7+$D$6)/20,1)&gt;$D$2,$D$2,FLOOR(SUM($D$7+$D$6)/20,1))</f>
        <v>0</v>
      </c>
      <c r="E17" s="107" t="s">
        <v>47</v>
      </c>
      <c r="F17" s="136">
        <f>D17*C18</f>
        <v>0</v>
      </c>
    </row>
    <row r="18" spans="1:6" ht="26.4" x14ac:dyDescent="0.3">
      <c r="A18" s="99" t="s">
        <v>484</v>
      </c>
      <c r="B18" s="9" t="s">
        <v>483</v>
      </c>
      <c r="C18" s="8">
        <v>80</v>
      </c>
      <c r="D18" s="100">
        <f>IF($D$1&lt;20,$D$2,($D$2-D17))</f>
        <v>0</v>
      </c>
      <c r="E18" s="101">
        <f>C18*D18</f>
        <v>0</v>
      </c>
      <c r="F18" s="135"/>
    </row>
    <row r="19" spans="1:6" ht="15" customHeight="1" x14ac:dyDescent="0.3">
      <c r="A19" s="25" t="s">
        <v>16</v>
      </c>
      <c r="B19" s="9" t="s">
        <v>32</v>
      </c>
      <c r="C19" s="8">
        <v>13</v>
      </c>
      <c r="D19" s="100"/>
      <c r="E19" s="101">
        <f t="shared" si="0"/>
        <v>0</v>
      </c>
      <c r="F19" s="135"/>
    </row>
    <row r="20" spans="1:6" x14ac:dyDescent="0.3">
      <c r="A20" s="25" t="s">
        <v>212</v>
      </c>
      <c r="B20" s="26" t="s">
        <v>216</v>
      </c>
      <c r="C20" s="8">
        <v>23.5</v>
      </c>
      <c r="D20" s="100"/>
      <c r="E20" s="101">
        <f t="shared" si="0"/>
        <v>0</v>
      </c>
      <c r="F20" s="135"/>
    </row>
    <row r="21" spans="1:6" x14ac:dyDescent="0.3">
      <c r="A21" s="11" t="s">
        <v>25</v>
      </c>
      <c r="B21" s="197"/>
      <c r="C21" s="198"/>
      <c r="D21" s="199"/>
      <c r="E21" s="103"/>
      <c r="F21" s="135"/>
    </row>
    <row r="22" spans="1:6" ht="26.4" x14ac:dyDescent="0.3">
      <c r="A22" s="28" t="s">
        <v>485</v>
      </c>
      <c r="B22" s="14" t="s">
        <v>486</v>
      </c>
      <c r="C22" s="132" t="s">
        <v>47</v>
      </c>
      <c r="D22" s="133">
        <f>D2</f>
        <v>0</v>
      </c>
      <c r="E22" s="134" t="s">
        <v>47</v>
      </c>
      <c r="F22" s="136">
        <f>D22*800</f>
        <v>0</v>
      </c>
    </row>
    <row r="23" spans="1:6" x14ac:dyDescent="0.3">
      <c r="A23" s="191" t="s">
        <v>470</v>
      </c>
      <c r="D23" s="200" t="s">
        <v>487</v>
      </c>
      <c r="E23" s="131">
        <f>SUM(E6:E22)</f>
        <v>0</v>
      </c>
      <c r="F23" s="136">
        <f>SUM(F5:F22)</f>
        <v>0</v>
      </c>
    </row>
  </sheetData>
  <sheetProtection algorithmName="SHA-512" hashValue="+48NlnjYnghqChJlPXNmao5jM4Z4Q3jTlyBAYcRj+nYIxfiG4NX23OsqOx958lB2DsU90B5jBkhclfCBjtV1Qg==" saltValue="E5HZSzmnSRyYyLJPEihKDA==" spinCount="100000" sheet="1" objects="1" scenarios="1" formatCells="0" formatColumns="0" formatRows="0" insertHyperlinks="0"/>
  <conditionalFormatting sqref="B3">
    <cfRule type="duplicateValues" dxfId="3" priority="1"/>
  </conditionalFormatting>
  <hyperlinks>
    <hyperlink ref="A1" location="'Order Summary'!E15" display="View Order Summary Tab" xr:uid="{DF2EB7B7-1627-4E85-8507-509BB5F1BE85}"/>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904C-9FF4-48AF-8CEC-5FBF766397BC}">
  <sheetPr>
    <pageSetUpPr fitToPage="1"/>
  </sheetPr>
  <dimension ref="A1:F20"/>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135" t="str">
        <f>IF(F20&gt;0,"Value of Free Materials","")</f>
        <v/>
      </c>
    </row>
    <row r="4" spans="1:6" ht="15.6" x14ac:dyDescent="0.3">
      <c r="A4" s="20" t="s">
        <v>288</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290</v>
      </c>
      <c r="B7" s="116" t="s">
        <v>289</v>
      </c>
      <c r="C7" s="8">
        <v>104</v>
      </c>
      <c r="D7" s="100">
        <f>D1</f>
        <v>0</v>
      </c>
      <c r="E7" s="101">
        <f>C7*D7</f>
        <v>0</v>
      </c>
      <c r="F7" s="135"/>
    </row>
    <row r="8" spans="1:6" x14ac:dyDescent="0.3">
      <c r="A8" s="11" t="s">
        <v>200</v>
      </c>
      <c r="B8" s="117"/>
      <c r="C8" s="6"/>
      <c r="D8" s="102"/>
      <c r="E8" s="103"/>
      <c r="F8" s="135"/>
    </row>
    <row r="9" spans="1:6" ht="39.6" x14ac:dyDescent="0.3">
      <c r="A9" s="13" t="s">
        <v>292</v>
      </c>
      <c r="B9" s="118" t="s">
        <v>291</v>
      </c>
      <c r="C9" s="8">
        <v>121</v>
      </c>
      <c r="D9" s="100"/>
      <c r="E9" s="101">
        <f>C9*D9</f>
        <v>0</v>
      </c>
      <c r="F9" s="135"/>
    </row>
    <row r="10" spans="1:6" x14ac:dyDescent="0.3">
      <c r="A10" s="18" t="s">
        <v>204</v>
      </c>
      <c r="B10" s="15"/>
      <c r="C10" s="16"/>
      <c r="D10" s="104"/>
      <c r="E10" s="105"/>
      <c r="F10" s="135"/>
    </row>
    <row r="11" spans="1:6" x14ac:dyDescent="0.3">
      <c r="A11" s="13" t="s">
        <v>293</v>
      </c>
      <c r="B11" s="26" t="s">
        <v>296</v>
      </c>
      <c r="C11" s="8">
        <v>83</v>
      </c>
      <c r="D11" s="100"/>
      <c r="E11" s="101">
        <f>C11*D11</f>
        <v>0</v>
      </c>
      <c r="F11" s="135"/>
    </row>
    <row r="12" spans="1:6" ht="24.6" x14ac:dyDescent="0.3">
      <c r="A12" s="13" t="s">
        <v>305</v>
      </c>
      <c r="B12" s="9" t="s">
        <v>297</v>
      </c>
      <c r="C12" s="29" t="s">
        <v>47</v>
      </c>
      <c r="D12" s="106">
        <f>IF(FLOOR(SUM($D$7+$D$9)/20,1)&gt;$D$2,$D$2,FLOOR(SUM($D$7+$D$9)/20,1))</f>
        <v>0</v>
      </c>
      <c r="E12" s="107" t="s">
        <v>47</v>
      </c>
      <c r="F12" s="136">
        <f>D12*C13</f>
        <v>0</v>
      </c>
    </row>
    <row r="13" spans="1:6" x14ac:dyDescent="0.3">
      <c r="A13" s="25" t="s">
        <v>304</v>
      </c>
      <c r="B13" s="9" t="s">
        <v>297</v>
      </c>
      <c r="C13" s="8">
        <v>82.5</v>
      </c>
      <c r="D13" s="100">
        <f>IF($D$1&lt;20,$D$2,($D$2-D12))</f>
        <v>0</v>
      </c>
      <c r="E13" s="101">
        <f>C13*D13</f>
        <v>0</v>
      </c>
      <c r="F13" s="135"/>
    </row>
    <row r="14" spans="1:6" x14ac:dyDescent="0.3">
      <c r="A14" s="13" t="s">
        <v>294</v>
      </c>
      <c r="B14" s="26" t="s">
        <v>298</v>
      </c>
      <c r="C14" s="8">
        <v>8.5</v>
      </c>
      <c r="D14" s="100"/>
      <c r="E14" s="101">
        <f>C14*D14</f>
        <v>0</v>
      </c>
      <c r="F14" s="135"/>
    </row>
    <row r="15" spans="1:6" ht="24.6" x14ac:dyDescent="0.3">
      <c r="A15" s="113" t="s">
        <v>303</v>
      </c>
      <c r="B15" s="9" t="s">
        <v>299</v>
      </c>
      <c r="C15" s="29" t="s">
        <v>47</v>
      </c>
      <c r="D15" s="106">
        <f>IF(FLOOR(SUM($D$7+$D$9)/20,1)&gt;$D$2,$D$2,FLOOR(SUM($D$7+$D$9)/20,1))</f>
        <v>0</v>
      </c>
      <c r="E15" s="107" t="s">
        <v>47</v>
      </c>
      <c r="F15" s="136">
        <f>D15*C16</f>
        <v>0</v>
      </c>
    </row>
    <row r="16" spans="1:6" x14ac:dyDescent="0.3">
      <c r="A16" s="113" t="s">
        <v>302</v>
      </c>
      <c r="B16" s="9" t="s">
        <v>299</v>
      </c>
      <c r="C16" s="8">
        <v>42.5</v>
      </c>
      <c r="D16" s="100">
        <f>IF($D$1&lt;20,$D$2,($D$2-D15))</f>
        <v>0</v>
      </c>
      <c r="E16" s="101">
        <f>C16*D16</f>
        <v>0</v>
      </c>
      <c r="F16" s="135"/>
    </row>
    <row r="17" spans="1:6" x14ac:dyDescent="0.3">
      <c r="A17" s="113" t="s">
        <v>295</v>
      </c>
      <c r="B17" s="26" t="s">
        <v>300</v>
      </c>
      <c r="C17" s="8">
        <v>183</v>
      </c>
      <c r="D17" s="100"/>
      <c r="E17" s="101">
        <f>C17*D17</f>
        <v>0</v>
      </c>
      <c r="F17" s="135"/>
    </row>
    <row r="18" spans="1:6" x14ac:dyDescent="0.3">
      <c r="A18" s="11" t="s">
        <v>25</v>
      </c>
      <c r="B18" s="3"/>
      <c r="C18" s="4"/>
      <c r="D18" s="102"/>
      <c r="E18" s="103"/>
      <c r="F18" s="135"/>
    </row>
    <row r="19" spans="1:6" ht="37.799999999999997" x14ac:dyDescent="0.3">
      <c r="A19" s="28" t="s">
        <v>396</v>
      </c>
      <c r="B19" s="14" t="s">
        <v>301</v>
      </c>
      <c r="C19" s="132" t="s">
        <v>47</v>
      </c>
      <c r="D19" s="133">
        <f>D2</f>
        <v>0</v>
      </c>
      <c r="E19" s="134" t="s">
        <v>47</v>
      </c>
      <c r="F19" s="136">
        <f>D19*535</f>
        <v>0</v>
      </c>
    </row>
    <row r="20" spans="1:6" x14ac:dyDescent="0.3">
      <c r="A20" s="191" t="s">
        <v>470</v>
      </c>
      <c r="B20" s="7"/>
      <c r="C20" s="7"/>
      <c r="D20" s="109" t="s">
        <v>81</v>
      </c>
      <c r="E20" s="131">
        <f>SUM(E7:E19)</f>
        <v>0</v>
      </c>
      <c r="F20" s="136">
        <f>SUM(F5:F19)</f>
        <v>0</v>
      </c>
    </row>
  </sheetData>
  <sheetProtection algorithmName="SHA-512" hashValue="bxVRjjotAtWlatB5pVv8E3RCrkMK+NCNXLpU8tkkw+6qfDUI7FXrqImHcAG/Vot5OjxjG6zkecQGW5AfMvCpDw==" saltValue="no0Av7efPQ0g/duubkeMnw==" spinCount="100000" sheet="1" objects="1" scenarios="1" formatCells="0" formatColumns="0" formatRows="0" insertHyperlinks="0"/>
  <conditionalFormatting sqref="B3">
    <cfRule type="duplicateValues" dxfId="2" priority="1"/>
  </conditionalFormatting>
  <hyperlinks>
    <hyperlink ref="A1" location="'Order Summary'!E15" display="View Order Summary Tab" xr:uid="{6FE686FA-81F5-4355-97AD-4A50A496DAA6}"/>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9097-FD70-40A1-B981-E2F4107E9500}">
  <sheetPr>
    <tabColor rgb="FF0070C0"/>
    <pageSetUpPr fitToPage="1"/>
  </sheetPr>
  <dimension ref="A1:G36"/>
  <sheetViews>
    <sheetView workbookViewId="0">
      <selection activeCell="C7" sqref="C7"/>
    </sheetView>
  </sheetViews>
  <sheetFormatPr defaultRowHeight="14.4" x14ac:dyDescent="0.3"/>
  <cols>
    <col min="1" max="1" width="2.6640625" bestFit="1" customWidth="1"/>
    <col min="2" max="2" width="13.5546875" customWidth="1"/>
    <col min="3" max="3" width="41.33203125" customWidth="1"/>
    <col min="4" max="5" width="10.33203125" style="162" customWidth="1"/>
    <col min="6" max="6" width="7.44140625" customWidth="1"/>
    <col min="7" max="7" width="12" customWidth="1"/>
    <col min="8" max="9" width="16.33203125" customWidth="1"/>
  </cols>
  <sheetData>
    <row r="1" spans="1:7" ht="18" x14ac:dyDescent="0.35">
      <c r="A1" s="172" t="s">
        <v>465</v>
      </c>
      <c r="C1" s="170"/>
      <c r="D1" s="171"/>
      <c r="E1" s="171"/>
      <c r="F1" s="170"/>
      <c r="G1" s="170"/>
    </row>
    <row r="2" spans="1:7" ht="15.6" x14ac:dyDescent="0.3">
      <c r="B2" s="169" t="s">
        <v>467</v>
      </c>
      <c r="C2" s="170"/>
      <c r="D2" s="171"/>
      <c r="E2" s="171"/>
      <c r="F2" s="170"/>
      <c r="G2" s="170"/>
    </row>
    <row r="3" spans="1:7" ht="30.75" customHeight="1" x14ac:dyDescent="0.3">
      <c r="B3" s="243" t="s">
        <v>468</v>
      </c>
      <c r="C3" s="243"/>
      <c r="D3" s="243"/>
      <c r="E3" s="243"/>
      <c r="F3" s="243"/>
      <c r="G3" s="243"/>
    </row>
    <row r="4" spans="1:7" x14ac:dyDescent="0.3">
      <c r="E4" s="171"/>
      <c r="F4" s="170"/>
      <c r="G4" s="170"/>
    </row>
    <row r="5" spans="1:7" ht="30" customHeight="1" x14ac:dyDescent="0.3">
      <c r="A5" s="173">
        <v>1</v>
      </c>
      <c r="B5" s="242" t="s">
        <v>463</v>
      </c>
      <c r="C5" s="242"/>
      <c r="D5" s="242"/>
      <c r="E5" s="242"/>
      <c r="F5" s="242"/>
      <c r="G5" s="242"/>
    </row>
    <row r="6" spans="1:7" ht="15" thickBot="1" x14ac:dyDescent="0.35">
      <c r="D6" s="163" t="s">
        <v>310</v>
      </c>
    </row>
    <row r="7" spans="1:7" ht="15" thickBot="1" x14ac:dyDescent="0.35">
      <c r="B7" s="148" t="s">
        <v>457</v>
      </c>
      <c r="C7" s="190" t="s">
        <v>466</v>
      </c>
      <c r="D7" s="162">
        <f>VLOOKUP($C$7,zip,2,FALSE)</f>
        <v>0</v>
      </c>
    </row>
    <row r="9" spans="1:7" ht="21" x14ac:dyDescent="0.3">
      <c r="A9" s="173">
        <v>2</v>
      </c>
      <c r="B9" s="169" t="s">
        <v>464</v>
      </c>
      <c r="C9" s="170"/>
      <c r="D9" s="171"/>
    </row>
    <row r="10" spans="1:7" ht="15.6" x14ac:dyDescent="0.3">
      <c r="C10" s="168" t="s">
        <v>458</v>
      </c>
    </row>
    <row r="11" spans="1:7" ht="15.6" x14ac:dyDescent="0.3">
      <c r="B11" t="s">
        <v>462</v>
      </c>
      <c r="C11" s="168"/>
    </row>
    <row r="14" spans="1:7" x14ac:dyDescent="0.3">
      <c r="B14" s="149" t="s">
        <v>460</v>
      </c>
      <c r="C14" s="150"/>
      <c r="D14" s="164"/>
      <c r="E14" s="164"/>
      <c r="F14" s="150"/>
      <c r="G14" s="151"/>
    </row>
    <row r="15" spans="1:7" x14ac:dyDescent="0.3">
      <c r="B15" s="152" t="s">
        <v>461</v>
      </c>
      <c r="C15" s="153">
        <f>VLOOKUP(C7,pilotcount,3,FALSE)</f>
        <v>0</v>
      </c>
      <c r="D15" s="165"/>
      <c r="E15" s="165"/>
      <c r="F15" s="2"/>
      <c r="G15" s="154"/>
    </row>
    <row r="16" spans="1:7" x14ac:dyDescent="0.3">
      <c r="B16" s="155"/>
      <c r="C16" s="2"/>
      <c r="D16" s="165"/>
      <c r="E16" s="165"/>
      <c r="F16" s="2"/>
      <c r="G16" s="154"/>
    </row>
    <row r="17" spans="2:7" x14ac:dyDescent="0.3">
      <c r="B17" s="155"/>
      <c r="C17" s="156" t="s">
        <v>306</v>
      </c>
      <c r="D17" s="166" t="s">
        <v>307</v>
      </c>
      <c r="E17" s="166" t="s">
        <v>308</v>
      </c>
      <c r="F17" s="156" t="s">
        <v>309</v>
      </c>
      <c r="G17" s="157" t="s">
        <v>310</v>
      </c>
    </row>
    <row r="18" spans="2:7" x14ac:dyDescent="0.3">
      <c r="B18" s="160" t="str">
        <f>CONCATENATE($C$7,1)</f>
        <v>CHOOSE YOUR SCHOOL1</v>
      </c>
      <c r="C18" s="2" t="str">
        <f>IF(C15&gt;0,VLOOKUP($B18,'9.18 Pilot List'!$C$3:$H$91,2,FALSE),"")</f>
        <v/>
      </c>
      <c r="D18" s="165" t="str">
        <f>IF(C15&gt;0,VLOOKUP($B18,'9.18 Pilot List'!$C$3:$H$91,3,FALSE),"")</f>
        <v/>
      </c>
      <c r="E18" s="165" t="str">
        <f>IF(C15&gt;0,VLOOKUP($B18,'9.18 Pilot List'!$C$3:$H$91,4,FALSE),"")</f>
        <v/>
      </c>
      <c r="F18" s="2" t="str">
        <f>IF(C15&gt;0,VLOOKUP($B18,'9.18 Pilot List'!$C$3:$H$91,5,FALSE),"")</f>
        <v/>
      </c>
      <c r="G18" s="154" t="str">
        <f>IF(C15&gt;0,VLOOKUP($B18,'9.18 Pilot List'!$C$3:$H$91,6,FALSE),"")</f>
        <v/>
      </c>
    </row>
    <row r="19" spans="2:7" x14ac:dyDescent="0.3">
      <c r="B19" s="160" t="b">
        <f>IF($C$15&gt;1,CONCATENATE($C$7,2))</f>
        <v>0</v>
      </c>
      <c r="C19" s="2" t="str">
        <f>IF($B19=FALSE,"",VLOOKUP($B19,'9.18 Pilot List'!$C$3:$H$91,2,FALSE))</f>
        <v/>
      </c>
      <c r="D19" s="165" t="str">
        <f>IF($B19=FALSE,"",VLOOKUP($B19,'9.18 Pilot List'!$C$3:$H$91,3,FALSE))</f>
        <v/>
      </c>
      <c r="E19" s="165" t="str">
        <f>IF($B19=FALSE,"",VLOOKUP($B19,'9.18 Pilot List'!$C$3:$H$91,4,FALSE))</f>
        <v/>
      </c>
      <c r="F19" s="2" t="str">
        <f>IF($B19=FALSE,"",VLOOKUP($B19,'9.18 Pilot List'!$C$3:$H$91,5,FALSE))</f>
        <v/>
      </c>
      <c r="G19" s="154" t="str">
        <f>IF($B19=FALSE,"",VLOOKUP($B19,'9.18 Pilot List'!$C$3:$H$91,6,FALSE))</f>
        <v/>
      </c>
    </row>
    <row r="20" spans="2:7" x14ac:dyDescent="0.3">
      <c r="B20" s="160" t="b">
        <f>IF($C$15&gt;2,CONCATENATE($C$7,3))</f>
        <v>0</v>
      </c>
      <c r="C20" s="2" t="str">
        <f>IF($B20=FALSE,"",VLOOKUP($B20,'9.18 Pilot List'!$C$3:$H$91,2,FALSE))</f>
        <v/>
      </c>
      <c r="D20" s="165" t="str">
        <f>IF($B20=FALSE,"",VLOOKUP($B20,'9.18 Pilot List'!$C$3:$H$91,3,FALSE))</f>
        <v/>
      </c>
      <c r="E20" s="165" t="str">
        <f>IF($B20=FALSE,"",VLOOKUP($B20,'9.18 Pilot List'!$C$3:$H$91,4,FALSE))</f>
        <v/>
      </c>
      <c r="F20" s="2" t="str">
        <f>IF($B20=FALSE,"",VLOOKUP($B20,'9.18 Pilot List'!$C$3:$H$91,5,FALSE))</f>
        <v/>
      </c>
      <c r="G20" s="154" t="str">
        <f>IF($B20=FALSE,"",VLOOKUP($B20,'9.18 Pilot List'!$C$3:$H$91,6,FALSE))</f>
        <v/>
      </c>
    </row>
    <row r="21" spans="2:7" x14ac:dyDescent="0.3">
      <c r="B21" s="161"/>
      <c r="C21" s="158"/>
      <c r="D21" s="167"/>
      <c r="E21" s="167"/>
      <c r="F21" s="158"/>
      <c r="G21" s="159"/>
    </row>
    <row r="23" spans="2:7" x14ac:dyDescent="0.3">
      <c r="B23" t="s">
        <v>469</v>
      </c>
      <c r="C23" s="178"/>
      <c r="D23" s="179"/>
      <c r="E23" s="179"/>
      <c r="F23" s="180"/>
      <c r="G23" s="181"/>
    </row>
    <row r="24" spans="2:7" x14ac:dyDescent="0.3">
      <c r="C24" s="182"/>
      <c r="D24" s="183"/>
      <c r="E24" s="183"/>
      <c r="F24" s="184"/>
      <c r="G24" s="185"/>
    </row>
    <row r="25" spans="2:7" x14ac:dyDescent="0.3">
      <c r="C25" s="182"/>
      <c r="D25" s="183"/>
      <c r="E25" s="183"/>
      <c r="F25" s="184"/>
      <c r="G25" s="185"/>
    </row>
    <row r="26" spans="2:7" x14ac:dyDescent="0.3">
      <c r="C26" s="182"/>
      <c r="D26" s="183"/>
      <c r="E26" s="183"/>
      <c r="F26" s="184"/>
      <c r="G26" s="185"/>
    </row>
    <row r="27" spans="2:7" x14ac:dyDescent="0.3">
      <c r="C27" s="182"/>
      <c r="D27" s="183"/>
      <c r="E27" s="183"/>
      <c r="F27" s="184"/>
      <c r="G27" s="185"/>
    </row>
    <row r="28" spans="2:7" x14ac:dyDescent="0.3">
      <c r="C28" s="182"/>
      <c r="D28" s="183"/>
      <c r="E28" s="183"/>
      <c r="F28" s="184"/>
      <c r="G28" s="185"/>
    </row>
    <row r="29" spans="2:7" x14ac:dyDescent="0.3">
      <c r="C29" s="182"/>
      <c r="D29" s="183"/>
      <c r="E29" s="183"/>
      <c r="F29" s="184"/>
      <c r="G29" s="185"/>
    </row>
    <row r="30" spans="2:7" x14ac:dyDescent="0.3">
      <c r="C30" s="182"/>
      <c r="D30" s="183"/>
      <c r="E30" s="183"/>
      <c r="F30" s="184"/>
      <c r="G30" s="185"/>
    </row>
    <row r="31" spans="2:7" x14ac:dyDescent="0.3">
      <c r="C31" s="182"/>
      <c r="D31" s="183"/>
      <c r="E31" s="183"/>
      <c r="F31" s="184"/>
      <c r="G31" s="185"/>
    </row>
    <row r="32" spans="2:7" x14ac:dyDescent="0.3">
      <c r="C32" s="182"/>
      <c r="D32" s="183"/>
      <c r="E32" s="183"/>
      <c r="F32" s="184"/>
      <c r="G32" s="185"/>
    </row>
    <row r="33" spans="3:7" x14ac:dyDescent="0.3">
      <c r="C33" s="182"/>
      <c r="D33" s="183"/>
      <c r="E33" s="183"/>
      <c r="F33" s="184"/>
      <c r="G33" s="185"/>
    </row>
    <row r="34" spans="3:7" x14ac:dyDescent="0.3">
      <c r="C34" s="182"/>
      <c r="D34" s="183"/>
      <c r="E34" s="183"/>
      <c r="F34" s="184"/>
      <c r="G34" s="185"/>
    </row>
    <row r="35" spans="3:7" x14ac:dyDescent="0.3">
      <c r="C35" s="182"/>
      <c r="D35" s="183"/>
      <c r="E35" s="183"/>
      <c r="F35" s="184"/>
      <c r="G35" s="185"/>
    </row>
    <row r="36" spans="3:7" x14ac:dyDescent="0.3">
      <c r="C36" s="186"/>
      <c r="D36" s="187"/>
      <c r="E36" s="187"/>
      <c r="F36" s="188"/>
      <c r="G36" s="189"/>
    </row>
  </sheetData>
  <sheetProtection algorithmName="SHA-512" hashValue="Hk63z3IC6dcQKswsxUprex/LOLVloRHzNn7Qw9KjO/ZtHWs75rCliQNDPJZ2LAfuEjhCyfCEHahcq5JCUO4HkA==" saltValue="qN7Oq/jUwhh+OcyUTvnXqw==" spinCount="100000" sheet="1" objects="1" scenarios="1" formatCells="0" formatColumns="0" formatRows="0" insertHyperlinks="0"/>
  <mergeCells count="2">
    <mergeCell ref="B5:G5"/>
    <mergeCell ref="B3:G3"/>
  </mergeCells>
  <conditionalFormatting sqref="D7">
    <cfRule type="cellIs" dxfId="1" priority="1" operator="equal">
      <formula>0</formula>
    </cfRule>
  </conditionalFormatting>
  <hyperlinks>
    <hyperlink ref="C10" r:id="rId1" xr:uid="{1C8B3E63-85FC-4813-9E7C-0FE04A62FCAC}"/>
  </hyperlinks>
  <printOptions horizontalCentered="1"/>
  <pageMargins left="0.7" right="0.7" top="1" bottom="0.75" header="0.3" footer="0.3"/>
  <pageSetup scale="92" fitToHeight="0" orientation="portrait" r:id="rId2"/>
  <headerFooter>
    <oddHeader>&amp;L&amp;G</oddHeader>
    <oddFooter>&amp;LNGL.Cengage.com&amp;CSeventh Day Adventist / BIM
&amp;A &amp;RVersion 071520
Printed &amp;D</oddFoot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CE36092-5B16-4DCB-80A5-610EC4ED6296}">
          <x14:formula1>
            <xm:f>'9.18 Pilot List'!$N$2:$N$63</xm:f>
          </x14:formula1>
          <xm:sqref>C7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B3E2-C0B5-4B66-829D-DA3E7E2438DF}">
  <sheetPr>
    <tabColor rgb="FFC00000"/>
    <pageSetUpPr fitToPage="1"/>
  </sheetPr>
  <dimension ref="A1:L53"/>
  <sheetViews>
    <sheetView showZeros="0" tabSelected="1" workbookViewId="0">
      <selection activeCell="F32" sqref="F32:J32"/>
    </sheetView>
  </sheetViews>
  <sheetFormatPr defaultRowHeight="14.4" x14ac:dyDescent="0.3"/>
  <cols>
    <col min="1" max="1" width="5.44140625" customWidth="1"/>
    <col min="2" max="2" width="13.109375" customWidth="1"/>
    <col min="3" max="3" width="12.44140625" customWidth="1"/>
    <col min="4" max="4" width="19.44140625" bestFit="1" customWidth="1"/>
    <col min="5" max="5" width="4.33203125" customWidth="1"/>
    <col min="7" max="7" width="4.44140625" customWidth="1"/>
    <col min="8" max="8" width="6.44140625" customWidth="1"/>
    <col min="9" max="9" width="10.88671875" customWidth="1"/>
    <col min="10" max="10" width="10.109375" customWidth="1"/>
    <col min="11" max="11" width="8.44140625" customWidth="1"/>
    <col min="12" max="12" width="1" customWidth="1"/>
  </cols>
  <sheetData>
    <row r="1" spans="1:6" ht="17.399999999999999" x14ac:dyDescent="0.3">
      <c r="A1" s="250" t="s">
        <v>70</v>
      </c>
      <c r="B1" s="250"/>
      <c r="C1" s="250"/>
      <c r="D1" s="250"/>
      <c r="E1" s="250"/>
      <c r="F1" s="250"/>
    </row>
    <row r="2" spans="1:6" ht="15" x14ac:dyDescent="0.3">
      <c r="A2" s="251" t="s">
        <v>46</v>
      </c>
      <c r="B2" s="252"/>
      <c r="C2" s="252"/>
      <c r="D2" s="253"/>
      <c r="E2" s="254">
        <f>Kindergarten!E29</f>
        <v>0</v>
      </c>
      <c r="F2" s="255"/>
    </row>
    <row r="3" spans="1:6" ht="15" x14ac:dyDescent="0.3">
      <c r="A3" s="251" t="s">
        <v>71</v>
      </c>
      <c r="B3" s="252"/>
      <c r="C3" s="252"/>
      <c r="D3" s="253"/>
      <c r="E3" s="254">
        <f>'Grade 1'!E29</f>
        <v>0</v>
      </c>
      <c r="F3" s="255"/>
    </row>
    <row r="4" spans="1:6" ht="15" x14ac:dyDescent="0.3">
      <c r="A4" s="251" t="s">
        <v>72</v>
      </c>
      <c r="B4" s="252"/>
      <c r="C4" s="252"/>
      <c r="D4" s="253"/>
      <c r="E4" s="254">
        <f>'Grade 2'!E29</f>
        <v>0</v>
      </c>
      <c r="F4" s="255"/>
    </row>
    <row r="5" spans="1:6" ht="15" x14ac:dyDescent="0.3">
      <c r="A5" s="251" t="s">
        <v>73</v>
      </c>
      <c r="B5" s="252"/>
      <c r="C5" s="252"/>
      <c r="D5" s="253"/>
      <c r="E5" s="254">
        <f>'Grade 3'!E29</f>
        <v>0</v>
      </c>
      <c r="F5" s="255"/>
    </row>
    <row r="6" spans="1:6" ht="15" x14ac:dyDescent="0.3">
      <c r="A6" s="251" t="s">
        <v>74</v>
      </c>
      <c r="B6" s="252"/>
      <c r="C6" s="252"/>
      <c r="D6" s="253"/>
      <c r="E6" s="254">
        <f>'Grade 4'!E29</f>
        <v>0</v>
      </c>
      <c r="F6" s="255"/>
    </row>
    <row r="7" spans="1:6" ht="15" x14ac:dyDescent="0.3">
      <c r="A7" s="251" t="s">
        <v>75</v>
      </c>
      <c r="B7" s="252"/>
      <c r="C7" s="252"/>
      <c r="D7" s="253"/>
      <c r="E7" s="254">
        <f>'Grade 5'!E29</f>
        <v>0</v>
      </c>
      <c r="F7" s="255"/>
    </row>
    <row r="8" spans="1:6" ht="15" x14ac:dyDescent="0.3">
      <c r="A8" s="251" t="s">
        <v>76</v>
      </c>
      <c r="B8" s="252"/>
      <c r="C8" s="252"/>
      <c r="D8" s="253"/>
      <c r="E8" s="254">
        <f>'Grade 6'!E22</f>
        <v>0</v>
      </c>
      <c r="F8" s="255"/>
    </row>
    <row r="9" spans="1:6" ht="15" x14ac:dyDescent="0.3">
      <c r="A9" s="251" t="s">
        <v>77</v>
      </c>
      <c r="B9" s="252"/>
      <c r="C9" s="252"/>
      <c r="D9" s="253"/>
      <c r="E9" s="254">
        <f>'Grade 7'!E23</f>
        <v>0</v>
      </c>
      <c r="F9" s="255"/>
    </row>
    <row r="10" spans="1:6" ht="15" x14ac:dyDescent="0.3">
      <c r="A10" s="251" t="s">
        <v>78</v>
      </c>
      <c r="B10" s="252"/>
      <c r="C10" s="252"/>
      <c r="D10" s="253"/>
      <c r="E10" s="254">
        <f>'Grade 8'!E23</f>
        <v>0</v>
      </c>
      <c r="F10" s="255"/>
    </row>
    <row r="11" spans="1:6" ht="15" x14ac:dyDescent="0.3">
      <c r="A11" s="251" t="s">
        <v>79</v>
      </c>
      <c r="B11" s="252"/>
      <c r="C11" s="252"/>
      <c r="D11" s="253"/>
      <c r="E11" s="254">
        <f>'Grade 6 Advanced'!E25</f>
        <v>0</v>
      </c>
      <c r="F11" s="255"/>
    </row>
    <row r="12" spans="1:6" ht="15" x14ac:dyDescent="0.3">
      <c r="A12" s="251" t="s">
        <v>80</v>
      </c>
      <c r="B12" s="252"/>
      <c r="C12" s="252"/>
      <c r="D12" s="253"/>
      <c r="E12" s="254">
        <f>'Grade 7 Advanced'!E25</f>
        <v>0</v>
      </c>
      <c r="F12" s="255"/>
    </row>
    <row r="13" spans="1:6" ht="15" x14ac:dyDescent="0.3">
      <c r="A13" s="251" t="s">
        <v>487</v>
      </c>
      <c r="B13" s="252"/>
      <c r="C13" s="252"/>
      <c r="D13" s="253"/>
      <c r="E13" s="254">
        <f>'Grade 7 Accelerated'!E23</f>
        <v>0</v>
      </c>
      <c r="F13" s="255"/>
    </row>
    <row r="14" spans="1:6" ht="15" x14ac:dyDescent="0.3">
      <c r="A14" s="251" t="s">
        <v>81</v>
      </c>
      <c r="B14" s="252"/>
      <c r="C14" s="252"/>
      <c r="D14" s="253"/>
      <c r="E14" s="254">
        <f>'Algebra 1'!E20</f>
        <v>0</v>
      </c>
      <c r="F14" s="255"/>
    </row>
    <row r="15" spans="1:6" ht="15.6" x14ac:dyDescent="0.3">
      <c r="A15" s="256" t="s">
        <v>82</v>
      </c>
      <c r="B15" s="256"/>
      <c r="C15" s="256"/>
      <c r="D15" s="257"/>
      <c r="E15" s="258">
        <f>SUM(E2:F14)</f>
        <v>0</v>
      </c>
      <c r="F15" s="259"/>
    </row>
    <row r="16" spans="1:6" ht="15.6" x14ac:dyDescent="0.3">
      <c r="A16" s="260" t="s">
        <v>85</v>
      </c>
      <c r="B16" s="260"/>
      <c r="C16" s="260"/>
      <c r="D16" s="261"/>
      <c r="E16" s="262"/>
      <c r="F16" s="263"/>
    </row>
    <row r="17" spans="1:12" ht="15.6" x14ac:dyDescent="0.3">
      <c r="A17" s="264" t="s">
        <v>86</v>
      </c>
      <c r="B17" s="264"/>
      <c r="C17" s="264"/>
      <c r="D17" s="265"/>
      <c r="E17" s="266">
        <f ca="1">IF(A18=10%,IF(E15=0,0,IF(E15&gt;=30,E15*A18,3)),IF(E15=0,0,IF(E15&gt;=60,E15*A18,3)))</f>
        <v>0</v>
      </c>
      <c r="F17" s="267"/>
    </row>
    <row r="18" spans="1:12" ht="15" x14ac:dyDescent="0.3">
      <c r="A18" s="270">
        <f ca="1">IF(TODAY()&lt;DATE(2021,1,31),5%,10%)</f>
        <v>0.05</v>
      </c>
      <c r="B18" s="270"/>
      <c r="C18" s="271" t="s">
        <v>83</v>
      </c>
      <c r="D18" s="272"/>
      <c r="E18" s="268"/>
      <c r="F18" s="269"/>
    </row>
    <row r="19" spans="1:12" ht="15.6" x14ac:dyDescent="0.3">
      <c r="A19" s="277" t="s">
        <v>84</v>
      </c>
      <c r="B19" s="277"/>
      <c r="C19" s="277"/>
      <c r="D19" s="278"/>
      <c r="E19" s="258" t="str">
        <f>IF(E15=0,"",SUM(E15:F18))</f>
        <v/>
      </c>
      <c r="F19" s="279"/>
      <c r="G19" s="281"/>
      <c r="H19" s="281"/>
      <c r="I19" s="281"/>
      <c r="J19" s="281"/>
      <c r="K19" s="281"/>
    </row>
    <row r="20" spans="1:12" x14ac:dyDescent="0.3">
      <c r="A20" s="280" t="str">
        <f>IF(E20&gt;0,"Value of Free Materials","")</f>
        <v/>
      </c>
      <c r="B20" s="280"/>
      <c r="C20" s="280"/>
      <c r="D20" s="280"/>
      <c r="E20" s="282">
        <f>Kindergarten!F29+'Grade 1'!F29+'Grade 2'!F29+'Grade 3'!F29+'Grade 4'!F29+'Grade 5'!F29+'Grade 6'!F22+'Grade 7'!F23+'Grade 8'!F23+'Grade 6 Advanced'!F25+'Grade 7 Advanced'!F25+'Algebra 1'!F20+'Grade 7 Accelerated'!F23</f>
        <v>0</v>
      </c>
      <c r="F20" s="282"/>
      <c r="G20" s="281"/>
      <c r="H20" s="281"/>
      <c r="I20" s="281"/>
      <c r="J20" s="281"/>
      <c r="K20" s="281"/>
    </row>
    <row r="21" spans="1:12" ht="7.5" customHeight="1" thickBot="1" x14ac:dyDescent="0.35"/>
    <row r="22" spans="1:12" ht="17.399999999999999" x14ac:dyDescent="0.3">
      <c r="A22" s="30" t="s">
        <v>50</v>
      </c>
      <c r="B22" s="31"/>
      <c r="C22" s="273"/>
      <c r="D22" s="273"/>
      <c r="E22" s="273"/>
      <c r="F22" s="274"/>
      <c r="G22" s="274"/>
      <c r="H22" s="274"/>
      <c r="I22" s="274"/>
      <c r="J22" s="274"/>
      <c r="K22" s="32"/>
      <c r="L22" s="33"/>
    </row>
    <row r="23" spans="1:12" ht="16.2" x14ac:dyDescent="0.3">
      <c r="A23" s="34"/>
      <c r="B23" s="35"/>
      <c r="C23" s="36" t="s">
        <v>51</v>
      </c>
      <c r="D23" s="36"/>
      <c r="E23" s="36"/>
      <c r="F23" s="36" t="s">
        <v>52</v>
      </c>
      <c r="G23" s="37"/>
      <c r="H23" s="36"/>
      <c r="I23" s="37"/>
      <c r="J23" s="35"/>
      <c r="K23" s="35"/>
      <c r="L23" s="38"/>
    </row>
    <row r="24" spans="1:12" ht="16.2" x14ac:dyDescent="0.3">
      <c r="A24" s="39"/>
      <c r="B24" s="37"/>
      <c r="C24" s="275"/>
      <c r="D24" s="276"/>
      <c r="E24" s="276"/>
      <c r="F24" s="249"/>
      <c r="G24" s="249"/>
      <c r="H24" s="249"/>
      <c r="I24" s="249"/>
      <c r="J24" s="249"/>
      <c r="K24" s="37"/>
      <c r="L24" s="40"/>
    </row>
    <row r="25" spans="1:12" ht="16.2" x14ac:dyDescent="0.3">
      <c r="A25" s="34"/>
      <c r="B25" s="35"/>
      <c r="C25" s="36" t="s">
        <v>53</v>
      </c>
      <c r="D25" s="36"/>
      <c r="E25" s="36"/>
      <c r="F25" s="36" t="s">
        <v>54</v>
      </c>
      <c r="G25" s="41"/>
      <c r="H25" s="36"/>
      <c r="I25" s="37"/>
      <c r="J25" s="35"/>
      <c r="K25" s="35"/>
      <c r="L25" s="38"/>
    </row>
    <row r="26" spans="1:12" ht="16.2" x14ac:dyDescent="0.3">
      <c r="A26" s="39"/>
      <c r="B26" s="37"/>
      <c r="C26" s="275"/>
      <c r="D26" s="276"/>
      <c r="E26" s="276"/>
      <c r="F26" s="290"/>
      <c r="G26" s="290"/>
      <c r="H26" s="290"/>
      <c r="I26" s="290"/>
      <c r="J26" s="290"/>
      <c r="K26" s="37"/>
      <c r="L26" s="40"/>
    </row>
    <row r="27" spans="1:12" ht="16.2" x14ac:dyDescent="0.3">
      <c r="A27" s="34"/>
      <c r="B27" s="35"/>
      <c r="C27" s="42" t="s">
        <v>55</v>
      </c>
      <c r="D27" s="36"/>
      <c r="E27" s="36"/>
      <c r="F27" s="37"/>
      <c r="G27" s="41"/>
      <c r="H27" s="37"/>
      <c r="I27" s="37"/>
      <c r="J27" s="35"/>
      <c r="K27" s="35"/>
      <c r="L27" s="38"/>
    </row>
    <row r="28" spans="1:12" ht="16.2" x14ac:dyDescent="0.3">
      <c r="A28" s="39"/>
      <c r="B28" s="37"/>
      <c r="C28" s="43"/>
      <c r="D28" s="44"/>
      <c r="E28" s="249"/>
      <c r="F28" s="249"/>
      <c r="G28" s="45"/>
      <c r="H28" s="45"/>
      <c r="I28" s="249"/>
      <c r="J28" s="249"/>
      <c r="K28" s="37"/>
      <c r="L28" s="40"/>
    </row>
    <row r="29" spans="1:12" ht="16.2" x14ac:dyDescent="0.3">
      <c r="A29" s="34"/>
      <c r="B29" s="35"/>
      <c r="C29" s="36" t="s">
        <v>56</v>
      </c>
      <c r="D29" s="36"/>
      <c r="E29" s="36" t="s">
        <v>57</v>
      </c>
      <c r="F29" s="37"/>
      <c r="G29" s="46"/>
      <c r="H29" s="36"/>
      <c r="I29" s="36" t="s">
        <v>58</v>
      </c>
      <c r="J29" s="35"/>
      <c r="K29" s="35"/>
      <c r="L29" s="38"/>
    </row>
    <row r="30" spans="1:12" ht="15.6" x14ac:dyDescent="0.3">
      <c r="A30" s="34"/>
      <c r="B30" s="35"/>
      <c r="C30" s="289"/>
      <c r="D30" s="276"/>
      <c r="E30" s="276"/>
      <c r="F30" s="276"/>
      <c r="G30" s="276"/>
      <c r="H30" s="276"/>
      <c r="I30" s="276"/>
      <c r="J30" s="276"/>
      <c r="K30" s="35"/>
      <c r="L30" s="38"/>
    </row>
    <row r="31" spans="1:12" ht="16.8" thickBot="1" x14ac:dyDescent="0.35">
      <c r="A31" s="34"/>
      <c r="B31" s="35"/>
      <c r="C31" s="36" t="s">
        <v>59</v>
      </c>
      <c r="D31" s="36"/>
      <c r="E31" s="36"/>
      <c r="F31" s="37"/>
      <c r="G31" s="41"/>
      <c r="H31" s="37"/>
      <c r="I31" s="37"/>
      <c r="J31" s="35"/>
      <c r="K31" s="35"/>
      <c r="L31" s="38"/>
    </row>
    <row r="32" spans="1:12" ht="17.399999999999999" x14ac:dyDescent="0.3">
      <c r="A32" s="47" t="s">
        <v>60</v>
      </c>
      <c r="B32" s="48"/>
      <c r="C32" s="247"/>
      <c r="D32" s="248"/>
      <c r="E32" s="248"/>
      <c r="F32" s="291"/>
      <c r="G32" s="291"/>
      <c r="H32" s="291"/>
      <c r="I32" s="291"/>
      <c r="J32" s="291"/>
      <c r="K32" s="49"/>
      <c r="L32" s="50"/>
    </row>
    <row r="33" spans="1:12" ht="16.2" x14ac:dyDescent="0.3">
      <c r="A33" s="51" t="s">
        <v>61</v>
      </c>
      <c r="B33" s="52"/>
      <c r="C33" s="53" t="s">
        <v>51</v>
      </c>
      <c r="D33" s="53"/>
      <c r="E33" s="53"/>
      <c r="F33" s="53" t="s">
        <v>52</v>
      </c>
      <c r="G33" s="54"/>
      <c r="H33" s="53"/>
      <c r="I33" s="54"/>
      <c r="J33" s="52"/>
      <c r="K33" s="52"/>
      <c r="L33" s="55"/>
    </row>
    <row r="34" spans="1:12" ht="16.2" x14ac:dyDescent="0.3">
      <c r="A34" s="56"/>
      <c r="B34" s="54"/>
      <c r="C34" s="244"/>
      <c r="D34" s="245"/>
      <c r="E34" s="245"/>
      <c r="F34" s="283"/>
      <c r="G34" s="283"/>
      <c r="H34" s="283"/>
      <c r="I34" s="283"/>
      <c r="J34" s="283"/>
      <c r="K34" s="54"/>
      <c r="L34" s="57"/>
    </row>
    <row r="35" spans="1:12" ht="16.2" x14ac:dyDescent="0.3">
      <c r="A35" s="58"/>
      <c r="B35" s="52"/>
      <c r="C35" s="53" t="s">
        <v>53</v>
      </c>
      <c r="D35" s="53"/>
      <c r="E35" s="53"/>
      <c r="F35" s="53" t="s">
        <v>54</v>
      </c>
      <c r="G35" s="59"/>
      <c r="H35" s="53"/>
      <c r="I35" s="54"/>
      <c r="J35" s="52"/>
      <c r="K35" s="52"/>
      <c r="L35" s="55"/>
    </row>
    <row r="36" spans="1:12" ht="16.2" x14ac:dyDescent="0.3">
      <c r="A36" s="56"/>
      <c r="B36" s="54"/>
      <c r="C36" s="244"/>
      <c r="D36" s="245"/>
      <c r="E36" s="245"/>
      <c r="F36" s="246"/>
      <c r="G36" s="246"/>
      <c r="H36" s="246"/>
      <c r="I36" s="246"/>
      <c r="J36" s="246"/>
      <c r="K36" s="54"/>
      <c r="L36" s="57"/>
    </row>
    <row r="37" spans="1:12" ht="16.2" x14ac:dyDescent="0.3">
      <c r="A37" s="58"/>
      <c r="B37" s="52"/>
      <c r="C37" s="60" t="s">
        <v>55</v>
      </c>
      <c r="D37" s="53"/>
      <c r="E37" s="53"/>
      <c r="F37" s="54"/>
      <c r="G37" s="59"/>
      <c r="H37" s="54"/>
      <c r="I37" s="54"/>
      <c r="J37" s="52"/>
      <c r="K37" s="52"/>
      <c r="L37" s="55"/>
    </row>
    <row r="38" spans="1:12" ht="16.2" x14ac:dyDescent="0.3">
      <c r="A38" s="56"/>
      <c r="B38" s="54"/>
      <c r="C38" s="244"/>
      <c r="D38" s="245"/>
      <c r="E38" s="245"/>
      <c r="F38" s="61"/>
      <c r="G38" s="288"/>
      <c r="H38" s="288"/>
      <c r="I38" s="288"/>
      <c r="J38" s="288"/>
      <c r="K38" s="54"/>
      <c r="L38" s="57"/>
    </row>
    <row r="39" spans="1:12" ht="16.2" x14ac:dyDescent="0.3">
      <c r="A39" s="58"/>
      <c r="B39" s="52"/>
      <c r="C39" s="53" t="s">
        <v>62</v>
      </c>
      <c r="D39" s="53"/>
      <c r="E39" s="53"/>
      <c r="F39" s="54"/>
      <c r="G39" s="53" t="s">
        <v>58</v>
      </c>
      <c r="H39" s="53"/>
      <c r="I39" s="54"/>
      <c r="J39" s="52"/>
      <c r="K39" s="52"/>
      <c r="L39" s="55"/>
    </row>
    <row r="40" spans="1:12" ht="15.6" x14ac:dyDescent="0.3">
      <c r="A40" s="58"/>
      <c r="B40" s="52"/>
      <c r="C40" s="288"/>
      <c r="D40" s="245"/>
      <c r="E40" s="245"/>
      <c r="F40" s="245"/>
      <c r="G40" s="245"/>
      <c r="H40" s="245"/>
      <c r="I40" s="245"/>
      <c r="J40" s="245"/>
      <c r="K40" s="52"/>
      <c r="L40" s="55"/>
    </row>
    <row r="41" spans="1:12" ht="16.8" thickBot="1" x14ac:dyDescent="0.35">
      <c r="A41" s="58"/>
      <c r="B41" s="52"/>
      <c r="C41" s="53" t="s">
        <v>59</v>
      </c>
      <c r="D41" s="53"/>
      <c r="E41" s="53"/>
      <c r="F41" s="54"/>
      <c r="G41" s="59"/>
      <c r="H41" s="54"/>
      <c r="I41" s="54"/>
      <c r="J41" s="52"/>
      <c r="K41" s="52"/>
      <c r="L41" s="55"/>
    </row>
    <row r="42" spans="1:12" ht="17.399999999999999" x14ac:dyDescent="0.3">
      <c r="A42" s="47" t="s">
        <v>63</v>
      </c>
      <c r="B42" s="48"/>
      <c r="C42" s="48"/>
      <c r="D42" s="62"/>
      <c r="E42" s="62"/>
      <c r="F42" s="62"/>
      <c r="G42" s="62"/>
      <c r="H42" s="62"/>
      <c r="I42" s="62"/>
      <c r="J42" s="62"/>
      <c r="K42" s="62"/>
      <c r="L42" s="63"/>
    </row>
    <row r="43" spans="1:12" ht="12.75" customHeight="1" x14ac:dyDescent="0.3">
      <c r="A43" s="235"/>
      <c r="B43" s="236"/>
      <c r="C43" s="236"/>
      <c r="D43" s="219"/>
      <c r="E43" s="219"/>
      <c r="F43" s="219"/>
      <c r="G43" s="219"/>
      <c r="H43" s="219"/>
      <c r="I43" s="219"/>
      <c r="J43" s="219"/>
      <c r="K43" s="219"/>
      <c r="L43" s="57"/>
    </row>
    <row r="44" spans="1:12" ht="16.2" x14ac:dyDescent="0.3">
      <c r="A44" s="75">
        <v>1</v>
      </c>
      <c r="B44" s="229" t="s">
        <v>502</v>
      </c>
      <c r="C44" s="64"/>
      <c r="D44" s="54"/>
      <c r="E44" s="54"/>
      <c r="F44" s="54"/>
      <c r="G44" s="54"/>
      <c r="H44" s="54"/>
      <c r="I44" s="54"/>
      <c r="J44" s="54"/>
      <c r="K44" s="54"/>
      <c r="L44" s="57"/>
    </row>
    <row r="45" spans="1:12" ht="16.2" x14ac:dyDescent="0.3">
      <c r="A45" s="68"/>
      <c r="B45" s="80" t="s">
        <v>67</v>
      </c>
      <c r="C45" s="66"/>
      <c r="D45" s="81"/>
      <c r="E45" s="82" t="s">
        <v>68</v>
      </c>
      <c r="F45" s="286"/>
      <c r="G45" s="287"/>
      <c r="H45" s="287"/>
      <c r="I45" s="287"/>
      <c r="J45" s="287"/>
      <c r="K45" s="287"/>
      <c r="L45" s="83"/>
    </row>
    <row r="46" spans="1:12" ht="23.25" customHeight="1" x14ac:dyDescent="0.3">
      <c r="B46" s="82" t="s">
        <v>66</v>
      </c>
      <c r="C46" s="283"/>
      <c r="D46" s="283"/>
      <c r="E46" s="77" t="s">
        <v>69</v>
      </c>
      <c r="F46" s="84"/>
      <c r="G46" s="78"/>
      <c r="H46" s="85" t="s">
        <v>506</v>
      </c>
      <c r="I46" s="285"/>
      <c r="J46" s="285"/>
      <c r="K46" s="285"/>
      <c r="L46" s="67"/>
    </row>
    <row r="47" spans="1:12" ht="12.75" customHeight="1" x14ac:dyDescent="0.3">
      <c r="B47" s="230"/>
      <c r="C47" s="226"/>
      <c r="D47" s="228"/>
      <c r="E47" s="222"/>
      <c r="F47" s="231"/>
      <c r="G47" s="223"/>
      <c r="H47" s="232"/>
      <c r="I47" s="225"/>
      <c r="J47" s="233"/>
      <c r="K47" s="233"/>
      <c r="L47" s="67"/>
    </row>
    <row r="48" spans="1:12" ht="16.2" x14ac:dyDescent="0.3">
      <c r="A48" s="65">
        <v>2</v>
      </c>
      <c r="B48" s="66" t="s">
        <v>64</v>
      </c>
      <c r="C48" s="66"/>
      <c r="D48" s="54"/>
      <c r="E48" s="54"/>
      <c r="F48" s="59"/>
      <c r="G48" s="59"/>
      <c r="H48" s="59"/>
      <c r="I48" s="54"/>
      <c r="J48" s="54"/>
      <c r="K48" s="54"/>
      <c r="L48" s="72"/>
    </row>
    <row r="49" spans="1:12" ht="15" customHeight="1" x14ac:dyDescent="0.3">
      <c r="A49" s="68"/>
      <c r="B49" s="234" t="s">
        <v>504</v>
      </c>
      <c r="C49" s="69"/>
      <c r="D49" s="70"/>
      <c r="E49" s="70"/>
      <c r="F49" s="234" t="s">
        <v>507</v>
      </c>
      <c r="G49" s="71"/>
      <c r="H49" s="70"/>
      <c r="I49" s="54"/>
      <c r="K49" s="71"/>
      <c r="L49" s="72"/>
    </row>
    <row r="50" spans="1:12" ht="12.75" customHeight="1" x14ac:dyDescent="0.3">
      <c r="B50" s="73"/>
      <c r="C50" s="73"/>
      <c r="D50" s="74"/>
      <c r="E50" s="74"/>
      <c r="F50" s="54"/>
      <c r="G50" s="218"/>
      <c r="H50" s="219"/>
      <c r="I50" s="227"/>
      <c r="J50" s="228"/>
      <c r="K50" s="228"/>
      <c r="L50" s="67"/>
    </row>
    <row r="51" spans="1:12" ht="16.2" x14ac:dyDescent="0.3">
      <c r="A51" s="75">
        <v>3</v>
      </c>
      <c r="B51" s="238" t="s">
        <v>65</v>
      </c>
      <c r="D51" s="237" t="s">
        <v>503</v>
      </c>
      <c r="E51" s="76"/>
      <c r="F51" s="76"/>
      <c r="G51" s="220"/>
      <c r="H51" s="221"/>
      <c r="I51" s="224"/>
      <c r="J51" s="224"/>
      <c r="K51" s="224"/>
      <c r="L51" s="79"/>
    </row>
    <row r="52" spans="1:12" ht="23.25" customHeight="1" x14ac:dyDescent="0.3">
      <c r="A52" s="75"/>
      <c r="B52" s="82" t="s">
        <v>505</v>
      </c>
      <c r="C52" s="283"/>
      <c r="D52" s="283"/>
      <c r="E52" s="76"/>
      <c r="F52" s="76"/>
      <c r="G52" s="220"/>
      <c r="H52" s="241" t="s">
        <v>506</v>
      </c>
      <c r="I52" s="284"/>
      <c r="J52" s="284"/>
      <c r="K52" s="284"/>
      <c r="L52" s="79"/>
    </row>
    <row r="53" spans="1:12" ht="16.8" thickBot="1" x14ac:dyDescent="0.35">
      <c r="A53" s="86"/>
      <c r="B53" s="87"/>
      <c r="C53" s="87"/>
      <c r="D53" s="88"/>
      <c r="E53" s="88"/>
      <c r="F53" s="88"/>
      <c r="G53" s="88"/>
      <c r="H53" s="88"/>
      <c r="I53" s="88"/>
      <c r="J53" s="239"/>
      <c r="K53" s="239"/>
      <c r="L53" s="240"/>
    </row>
  </sheetData>
  <sheetProtection algorithmName="SHA-512" hashValue="DGP3jj1qBHN5fDk25gHGyjrMK5ymdXKv9ZA875AFbF9+s+vMClfivsJYV2jRpVSc/hrsb+07UP2gzVTOA9pM+Q==" saltValue="jBEiPzTlRPfn+Y/5NLMMjA==" spinCount="100000" sheet="1" objects="1" scenarios="1" formatCells="0" formatColumns="0" formatRows="0" insertHyperlinks="0"/>
  <mergeCells count="61">
    <mergeCell ref="G19:K20"/>
    <mergeCell ref="E20:F20"/>
    <mergeCell ref="C38:E38"/>
    <mergeCell ref="C52:D52"/>
    <mergeCell ref="C46:D46"/>
    <mergeCell ref="I52:K52"/>
    <mergeCell ref="I46:K46"/>
    <mergeCell ref="F45:K45"/>
    <mergeCell ref="G38:J38"/>
    <mergeCell ref="C40:J40"/>
    <mergeCell ref="C30:J30"/>
    <mergeCell ref="C26:J26"/>
    <mergeCell ref="E28:F28"/>
    <mergeCell ref="F32:J32"/>
    <mergeCell ref="C34:E34"/>
    <mergeCell ref="F34:J34"/>
    <mergeCell ref="E4:F4"/>
    <mergeCell ref="A5:D5"/>
    <mergeCell ref="E5:F5"/>
    <mergeCell ref="A6:D6"/>
    <mergeCell ref="E6:F6"/>
    <mergeCell ref="A4:D4"/>
    <mergeCell ref="A7:D7"/>
    <mergeCell ref="E7:F7"/>
    <mergeCell ref="C22:E22"/>
    <mergeCell ref="F22:J22"/>
    <mergeCell ref="C24:E24"/>
    <mergeCell ref="F24:J24"/>
    <mergeCell ref="E10:F10"/>
    <mergeCell ref="A11:D11"/>
    <mergeCell ref="E11:F11"/>
    <mergeCell ref="A12:D12"/>
    <mergeCell ref="E12:F12"/>
    <mergeCell ref="A14:D14"/>
    <mergeCell ref="E14:F14"/>
    <mergeCell ref="A19:D19"/>
    <mergeCell ref="E19:F19"/>
    <mergeCell ref="A20:D20"/>
    <mergeCell ref="A8:D8"/>
    <mergeCell ref="E8:F8"/>
    <mergeCell ref="A9:D9"/>
    <mergeCell ref="E9:F9"/>
    <mergeCell ref="A13:D13"/>
    <mergeCell ref="A10:D10"/>
    <mergeCell ref="E13:F13"/>
    <mergeCell ref="C36:J36"/>
    <mergeCell ref="C32:E32"/>
    <mergeCell ref="I28:J28"/>
    <mergeCell ref="A1:F1"/>
    <mergeCell ref="A2:D2"/>
    <mergeCell ref="E2:F2"/>
    <mergeCell ref="A3:D3"/>
    <mergeCell ref="E3:F3"/>
    <mergeCell ref="A15:D15"/>
    <mergeCell ref="E15:F15"/>
    <mergeCell ref="A16:D16"/>
    <mergeCell ref="E16:F16"/>
    <mergeCell ref="A17:D17"/>
    <mergeCell ref="E17:F18"/>
    <mergeCell ref="A18:B18"/>
    <mergeCell ref="C18:D18"/>
  </mergeCells>
  <hyperlinks>
    <hyperlink ref="A2:D2" location="Kindergarten!D1" display="Kindergarten Subtotal" xr:uid="{962371E5-7486-40BD-BECE-833766B02073}"/>
    <hyperlink ref="A3:D3" location="'Grade 1'!D1" display="Grade 1 Subtotal" xr:uid="{75D72989-E1F9-4866-B6AE-490F0550DCB5}"/>
    <hyperlink ref="A4:D4" location="'Grade 2'!D1" display="Grade 2 Subtotal" xr:uid="{ACE6B565-88CE-4284-BD00-1DAD9224E02F}"/>
    <hyperlink ref="A5:D5" location="'Grade 3'!D1" display="Grade 3 Subtotal" xr:uid="{7F1CF9E6-1D70-4239-BF34-BDAA300D8F47}"/>
    <hyperlink ref="A6:D6" location="'Grade 4'!D1" display="Grade 4 Subtotal" xr:uid="{61D80393-EE9A-4A05-899F-CA53F16BA294}"/>
    <hyperlink ref="A7:D7" location="'Grade 5'!D1" display="Grade 5 Subtotal" xr:uid="{6671394E-33ED-4954-8AF3-BD4E1CE8DA92}"/>
    <hyperlink ref="A8:D8" location="'Grade 6'!D1" display="Grade 6 Subtotal" xr:uid="{0DA8ECC7-1B87-4E2D-B610-CF32C01DA16B}"/>
    <hyperlink ref="A9:D9" location="'Grade 7'!D1" display="Grade 7 Subtotal" xr:uid="{5B8027F7-1E60-4CA0-9DA3-665CBD4EA59D}"/>
    <hyperlink ref="A10:D10" location="'Grade 8'!D1" display="Grade 8 Subtotal" xr:uid="{9F7583C2-7EF5-40E3-A4EC-A96D966560A0}"/>
    <hyperlink ref="A11:D11" location="'Grade 6 Advanced'!D1" display="Grade 6 Advanced Subtotal" xr:uid="{F8D1AC32-7B2F-458F-B8E0-0BDC60654C84}"/>
    <hyperlink ref="A12:D12" location="'Grade 7 Advanced'!D1" display="Grade 7 Advanced Subtotal" xr:uid="{38F1B8D1-2DBD-4E72-A0F7-45AB4A4F2F67}"/>
    <hyperlink ref="A14:D14" location="'Algebra 1'!D1" display="Algebra 1 Subtotal" xr:uid="{78EBF4BB-FC8B-48F7-B6CE-165BA5C72E49}"/>
    <hyperlink ref="A13:D13" location="'Grade 7 Accelerated'!A1" display="Grade 7 Accelerated Subtotal" xr:uid="{B25B577C-CDA5-4125-B6BC-533DD027289C}"/>
  </hyperlinks>
  <printOptions horizontalCentered="1"/>
  <pageMargins left="0.7" right="0.7" top="1" bottom="0.75" header="0.3" footer="0.3"/>
  <pageSetup scale="83"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4</xdr:col>
                    <xdr:colOff>259080</xdr:colOff>
                    <xdr:row>48</xdr:row>
                    <xdr:rowOff>0</xdr:rowOff>
                  </from>
                  <to>
                    <xdr:col>5</xdr:col>
                    <xdr:colOff>190500</xdr:colOff>
                    <xdr:row>49</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0</xdr:col>
                    <xdr:colOff>350520</xdr:colOff>
                    <xdr:row>48</xdr:row>
                    <xdr:rowOff>22860</xdr:rowOff>
                  </from>
                  <to>
                    <xdr:col>1</xdr:col>
                    <xdr:colOff>175260</xdr:colOff>
                    <xdr:row>48</xdr:row>
                    <xdr:rowOff>152400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342900</xdr:colOff>
                    <xdr:row>43</xdr:row>
                    <xdr:rowOff>30480</xdr:rowOff>
                  </from>
                  <to>
                    <xdr:col>1</xdr:col>
                    <xdr:colOff>152400</xdr:colOff>
                    <xdr:row>43</xdr:row>
                    <xdr:rowOff>160020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0</xdr:col>
                    <xdr:colOff>342900</xdr:colOff>
                    <xdr:row>50</xdr:row>
                    <xdr:rowOff>38100</xdr:rowOff>
                  </from>
                  <to>
                    <xdr:col>1</xdr:col>
                    <xdr:colOff>152400</xdr:colOff>
                    <xdr:row>50</xdr:row>
                    <xdr:rowOff>175260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50CB-2CD1-4557-94C8-28B6E831B3A1}">
  <sheetPr>
    <tabColor theme="9" tint="-0.249977111117893"/>
    <pageSetUpPr fitToPage="1"/>
  </sheetPr>
  <dimension ref="A1:H30"/>
  <sheetViews>
    <sheetView workbookViewId="0">
      <selection activeCell="B6" sqref="B6"/>
    </sheetView>
  </sheetViews>
  <sheetFormatPr defaultRowHeight="14.4" x14ac:dyDescent="0.3"/>
  <cols>
    <col min="1" max="1" width="2.6640625" bestFit="1" customWidth="1"/>
    <col min="2" max="2" width="31.44140625" customWidth="1"/>
    <col min="3" max="3" width="41.33203125" customWidth="1"/>
    <col min="4" max="4" width="14.5546875" customWidth="1"/>
    <col min="5" max="5" width="6.5546875" style="162" customWidth="1"/>
    <col min="6" max="6" width="12.109375" style="206" customWidth="1"/>
    <col min="7" max="7" width="35.44140625" bestFit="1" customWidth="1"/>
    <col min="8" max="8" width="12.5546875" style="208" bestFit="1" customWidth="1"/>
    <col min="9" max="10" width="16.33203125" customWidth="1"/>
  </cols>
  <sheetData>
    <row r="1" spans="1:8" ht="18" x14ac:dyDescent="0.35">
      <c r="A1" s="210" t="s">
        <v>494</v>
      </c>
      <c r="B1" s="203"/>
      <c r="C1" s="204"/>
      <c r="D1" s="204"/>
      <c r="E1" s="171"/>
      <c r="F1" s="205"/>
      <c r="G1" s="170"/>
      <c r="H1" s="207"/>
    </row>
    <row r="2" spans="1:8" ht="15.6" x14ac:dyDescent="0.3">
      <c r="B2" s="292" t="s">
        <v>500</v>
      </c>
      <c r="C2" s="292"/>
      <c r="D2" s="292"/>
      <c r="E2" s="292"/>
      <c r="F2" s="292"/>
      <c r="G2" s="292"/>
      <c r="H2" s="292"/>
    </row>
    <row r="3" spans="1:8" ht="15.6" x14ac:dyDescent="0.3">
      <c r="B3" s="292" t="s">
        <v>501</v>
      </c>
      <c r="C3" s="292"/>
      <c r="D3" s="292"/>
      <c r="E3" s="292"/>
      <c r="F3" s="292"/>
      <c r="G3" s="292"/>
      <c r="H3" s="292"/>
    </row>
    <row r="5" spans="1:8" x14ac:dyDescent="0.3">
      <c r="B5" s="212" t="s">
        <v>495</v>
      </c>
      <c r="C5" s="212" t="s">
        <v>496</v>
      </c>
      <c r="D5" s="212" t="s">
        <v>56</v>
      </c>
      <c r="E5" s="212" t="s">
        <v>57</v>
      </c>
      <c r="F5" s="213" t="s">
        <v>497</v>
      </c>
      <c r="G5" s="212" t="s">
        <v>498</v>
      </c>
      <c r="H5" s="209" t="s">
        <v>499</v>
      </c>
    </row>
    <row r="6" spans="1:8" x14ac:dyDescent="0.3">
      <c r="A6" s="211">
        <v>1</v>
      </c>
      <c r="B6" s="214"/>
      <c r="C6" s="214"/>
      <c r="D6" s="214"/>
      <c r="E6" s="215"/>
      <c r="F6" s="216"/>
      <c r="G6" s="214"/>
      <c r="H6" s="217"/>
    </row>
    <row r="7" spans="1:8" x14ac:dyDescent="0.3">
      <c r="A7" s="211">
        <v>2</v>
      </c>
      <c r="B7" s="214"/>
      <c r="C7" s="214"/>
      <c r="D7" s="214"/>
      <c r="E7" s="215"/>
      <c r="F7" s="216"/>
      <c r="G7" s="214"/>
      <c r="H7" s="217"/>
    </row>
    <row r="8" spans="1:8" x14ac:dyDescent="0.3">
      <c r="A8" s="211">
        <v>3</v>
      </c>
      <c r="B8" s="214"/>
      <c r="C8" s="214"/>
      <c r="D8" s="214"/>
      <c r="E8" s="215"/>
      <c r="F8" s="216"/>
      <c r="G8" s="214"/>
      <c r="H8" s="217"/>
    </row>
    <row r="9" spans="1:8" x14ac:dyDescent="0.3">
      <c r="A9" s="211">
        <v>4</v>
      </c>
      <c r="B9" s="214"/>
      <c r="C9" s="214"/>
      <c r="D9" s="214"/>
      <c r="E9" s="215"/>
      <c r="F9" s="216"/>
      <c r="G9" s="214"/>
      <c r="H9" s="217"/>
    </row>
    <row r="10" spans="1:8" x14ac:dyDescent="0.3">
      <c r="A10" s="211">
        <v>5</v>
      </c>
      <c r="B10" s="214"/>
      <c r="C10" s="214"/>
      <c r="D10" s="214"/>
      <c r="E10" s="215"/>
      <c r="F10" s="216"/>
      <c r="G10" s="214"/>
      <c r="H10" s="217"/>
    </row>
    <row r="11" spans="1:8" x14ac:dyDescent="0.3">
      <c r="A11" s="211">
        <v>6</v>
      </c>
      <c r="B11" s="214"/>
      <c r="C11" s="214"/>
      <c r="D11" s="214"/>
      <c r="E11" s="215"/>
      <c r="F11" s="216"/>
      <c r="G11" s="214"/>
      <c r="H11" s="217"/>
    </row>
    <row r="12" spans="1:8" x14ac:dyDescent="0.3">
      <c r="A12" s="211">
        <v>7</v>
      </c>
      <c r="B12" s="214"/>
      <c r="C12" s="214"/>
      <c r="D12" s="214"/>
      <c r="E12" s="215"/>
      <c r="F12" s="216"/>
      <c r="G12" s="214"/>
      <c r="H12" s="217"/>
    </row>
    <row r="13" spans="1:8" x14ac:dyDescent="0.3">
      <c r="A13" s="211">
        <v>8</v>
      </c>
      <c r="B13" s="214"/>
      <c r="C13" s="214"/>
      <c r="D13" s="214"/>
      <c r="E13" s="215"/>
      <c r="F13" s="216"/>
      <c r="G13" s="214"/>
      <c r="H13" s="217"/>
    </row>
    <row r="14" spans="1:8" x14ac:dyDescent="0.3">
      <c r="A14" s="211">
        <v>9</v>
      </c>
      <c r="B14" s="214"/>
      <c r="C14" s="214"/>
      <c r="D14" s="214"/>
      <c r="E14" s="215"/>
      <c r="F14" s="216"/>
      <c r="G14" s="214"/>
      <c r="H14" s="217"/>
    </row>
    <row r="15" spans="1:8" x14ac:dyDescent="0.3">
      <c r="A15" s="211">
        <v>10</v>
      </c>
      <c r="B15" s="214"/>
      <c r="C15" s="214"/>
      <c r="D15" s="214"/>
      <c r="E15" s="215"/>
      <c r="F15" s="216"/>
      <c r="G15" s="214"/>
      <c r="H15" s="217"/>
    </row>
    <row r="16" spans="1:8" x14ac:dyDescent="0.3">
      <c r="A16" s="211">
        <v>11</v>
      </c>
      <c r="B16" s="214"/>
      <c r="C16" s="214"/>
      <c r="D16" s="214"/>
      <c r="E16" s="215"/>
      <c r="F16" s="216"/>
      <c r="G16" s="214"/>
      <c r="H16" s="217"/>
    </row>
    <row r="17" spans="1:8" x14ac:dyDescent="0.3">
      <c r="A17" s="211">
        <v>12</v>
      </c>
      <c r="B17" s="214"/>
      <c r="C17" s="214"/>
      <c r="D17" s="214"/>
      <c r="E17" s="215"/>
      <c r="F17" s="216"/>
      <c r="G17" s="214"/>
      <c r="H17" s="217"/>
    </row>
    <row r="18" spans="1:8" x14ac:dyDescent="0.3">
      <c r="A18" s="211">
        <v>13</v>
      </c>
      <c r="B18" s="214"/>
      <c r="C18" s="214"/>
      <c r="D18" s="214"/>
      <c r="E18" s="215"/>
      <c r="F18" s="216"/>
      <c r="G18" s="214"/>
      <c r="H18" s="217"/>
    </row>
    <row r="19" spans="1:8" x14ac:dyDescent="0.3">
      <c r="A19" s="211">
        <v>14</v>
      </c>
      <c r="B19" s="214"/>
      <c r="C19" s="214"/>
      <c r="D19" s="214"/>
      <c r="E19" s="215"/>
      <c r="F19" s="216"/>
      <c r="G19" s="214"/>
      <c r="H19" s="217"/>
    </row>
    <row r="20" spans="1:8" x14ac:dyDescent="0.3">
      <c r="A20" s="211">
        <v>15</v>
      </c>
      <c r="B20" s="214"/>
      <c r="C20" s="214"/>
      <c r="D20" s="214"/>
      <c r="E20" s="215"/>
      <c r="F20" s="216"/>
      <c r="G20" s="214"/>
      <c r="H20" s="217"/>
    </row>
    <row r="21" spans="1:8" x14ac:dyDescent="0.3">
      <c r="A21" s="211">
        <v>16</v>
      </c>
      <c r="B21" s="214"/>
      <c r="C21" s="214"/>
      <c r="D21" s="214"/>
      <c r="E21" s="215"/>
      <c r="F21" s="216"/>
      <c r="G21" s="214"/>
      <c r="H21" s="217"/>
    </row>
    <row r="22" spans="1:8" x14ac:dyDescent="0.3">
      <c r="A22" s="211">
        <v>17</v>
      </c>
      <c r="B22" s="214"/>
      <c r="C22" s="214"/>
      <c r="D22" s="214"/>
      <c r="E22" s="215"/>
      <c r="F22" s="216"/>
      <c r="G22" s="214"/>
      <c r="H22" s="217"/>
    </row>
    <row r="23" spans="1:8" x14ac:dyDescent="0.3">
      <c r="A23" s="211">
        <v>18</v>
      </c>
      <c r="B23" s="214"/>
      <c r="C23" s="214"/>
      <c r="D23" s="214"/>
      <c r="E23" s="215"/>
      <c r="F23" s="216"/>
      <c r="G23" s="214"/>
      <c r="H23" s="217"/>
    </row>
    <row r="24" spans="1:8" x14ac:dyDescent="0.3">
      <c r="A24" s="211">
        <v>19</v>
      </c>
      <c r="B24" s="214"/>
      <c r="C24" s="214"/>
      <c r="D24" s="214"/>
      <c r="E24" s="215"/>
      <c r="F24" s="216"/>
      <c r="G24" s="214"/>
      <c r="H24" s="217"/>
    </row>
    <row r="25" spans="1:8" x14ac:dyDescent="0.3">
      <c r="A25" s="211">
        <v>20</v>
      </c>
      <c r="B25" s="214"/>
      <c r="C25" s="214"/>
      <c r="D25" s="214"/>
      <c r="E25" s="215"/>
      <c r="F25" s="216"/>
      <c r="G25" s="214"/>
      <c r="H25" s="217"/>
    </row>
    <row r="26" spans="1:8" x14ac:dyDescent="0.3">
      <c r="A26" s="211">
        <v>21</v>
      </c>
      <c r="B26" s="214"/>
      <c r="C26" s="214"/>
      <c r="D26" s="214"/>
      <c r="E26" s="215"/>
      <c r="F26" s="216"/>
      <c r="G26" s="214"/>
      <c r="H26" s="217"/>
    </row>
    <row r="27" spans="1:8" x14ac:dyDescent="0.3">
      <c r="A27" s="211">
        <v>22</v>
      </c>
      <c r="B27" s="214"/>
      <c r="C27" s="214"/>
      <c r="D27" s="214"/>
      <c r="E27" s="215"/>
      <c r="F27" s="216"/>
      <c r="G27" s="214"/>
      <c r="H27" s="217"/>
    </row>
    <row r="28" spans="1:8" x14ac:dyDescent="0.3">
      <c r="A28" s="211">
        <v>23</v>
      </c>
      <c r="B28" s="214"/>
      <c r="C28" s="214"/>
      <c r="D28" s="214"/>
      <c r="E28" s="215"/>
      <c r="F28" s="216"/>
      <c r="G28" s="214"/>
      <c r="H28" s="217"/>
    </row>
    <row r="29" spans="1:8" x14ac:dyDescent="0.3">
      <c r="A29" s="211">
        <v>24</v>
      </c>
      <c r="B29" s="214"/>
      <c r="C29" s="214"/>
      <c r="D29" s="214"/>
      <c r="E29" s="215"/>
      <c r="F29" s="216"/>
      <c r="G29" s="214"/>
      <c r="H29" s="217"/>
    </row>
    <row r="30" spans="1:8" x14ac:dyDescent="0.3">
      <c r="A30" s="211">
        <v>25</v>
      </c>
      <c r="B30" s="214"/>
      <c r="C30" s="214"/>
      <c r="D30" s="214"/>
      <c r="E30" s="215"/>
      <c r="F30" s="216"/>
      <c r="G30" s="214"/>
      <c r="H30" s="217"/>
    </row>
  </sheetData>
  <sheetProtection formatCells="0" formatColumns="0" formatRows="0" insertHyperlinks="0"/>
  <mergeCells count="2">
    <mergeCell ref="B2:H2"/>
    <mergeCell ref="B3:H3"/>
  </mergeCells>
  <printOptions horizontalCentered="1"/>
  <pageMargins left="0.7" right="0.7" top="1" bottom="0.75" header="0.3" footer="0.3"/>
  <pageSetup scale="57" fitToHeight="0" orientation="portrait" r:id="rId1"/>
  <headerFooter>
    <oddHeader>&amp;L&amp;G</oddHeader>
    <oddFooter>&amp;LNGL.Cengage.com&amp;CSeventh Day Adventist / BIM
&amp;A &amp;RVersion 071520
Printed &amp;D</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4846-C06F-45CF-859A-38CF8E461D85}">
  <sheetPr>
    <tabColor theme="0"/>
    <pageSetUpPr fitToPage="1"/>
  </sheetPr>
  <dimension ref="A1:C12"/>
  <sheetViews>
    <sheetView topLeftCell="A14" zoomScaleNormal="100" workbookViewId="0">
      <selection activeCell="E7" sqref="E7"/>
    </sheetView>
  </sheetViews>
  <sheetFormatPr defaultRowHeight="13.8" x14ac:dyDescent="0.25"/>
  <cols>
    <col min="1" max="1" width="58.44140625" style="95" customWidth="1"/>
    <col min="2" max="2" width="2.33203125" style="90" customWidth="1"/>
    <col min="3" max="3" width="42.6640625" style="90" customWidth="1"/>
    <col min="4" max="256" width="9.109375" style="90"/>
    <col min="257" max="257" width="58.44140625" style="90" customWidth="1"/>
    <col min="258" max="258" width="2.33203125" style="90" customWidth="1"/>
    <col min="259" max="259" width="42.6640625" style="90" customWidth="1"/>
    <col min="260" max="512" width="9.109375" style="90"/>
    <col min="513" max="513" width="58.44140625" style="90" customWidth="1"/>
    <col min="514" max="514" width="2.33203125" style="90" customWidth="1"/>
    <col min="515" max="515" width="42.6640625" style="90" customWidth="1"/>
    <col min="516" max="768" width="9.109375" style="90"/>
    <col min="769" max="769" width="58.44140625" style="90" customWidth="1"/>
    <col min="770" max="770" width="2.33203125" style="90" customWidth="1"/>
    <col min="771" max="771" width="42.6640625" style="90" customWidth="1"/>
    <col min="772" max="1024" width="9.109375" style="90"/>
    <col min="1025" max="1025" width="58.44140625" style="90" customWidth="1"/>
    <col min="1026" max="1026" width="2.33203125" style="90" customWidth="1"/>
    <col min="1027" max="1027" width="42.6640625" style="90" customWidth="1"/>
    <col min="1028" max="1280" width="9.109375" style="90"/>
    <col min="1281" max="1281" width="58.44140625" style="90" customWidth="1"/>
    <col min="1282" max="1282" width="2.33203125" style="90" customWidth="1"/>
    <col min="1283" max="1283" width="42.6640625" style="90" customWidth="1"/>
    <col min="1284" max="1536" width="9.109375" style="90"/>
    <col min="1537" max="1537" width="58.44140625" style="90" customWidth="1"/>
    <col min="1538" max="1538" width="2.33203125" style="90" customWidth="1"/>
    <col min="1539" max="1539" width="42.6640625" style="90" customWidth="1"/>
    <col min="1540" max="1792" width="9.109375" style="90"/>
    <col min="1793" max="1793" width="58.44140625" style="90" customWidth="1"/>
    <col min="1794" max="1794" width="2.33203125" style="90" customWidth="1"/>
    <col min="1795" max="1795" width="42.6640625" style="90" customWidth="1"/>
    <col min="1796" max="2048" width="9.109375" style="90"/>
    <col min="2049" max="2049" width="58.44140625" style="90" customWidth="1"/>
    <col min="2050" max="2050" width="2.33203125" style="90" customWidth="1"/>
    <col min="2051" max="2051" width="42.6640625" style="90" customWidth="1"/>
    <col min="2052" max="2304" width="9.109375" style="90"/>
    <col min="2305" max="2305" width="58.44140625" style="90" customWidth="1"/>
    <col min="2306" max="2306" width="2.33203125" style="90" customWidth="1"/>
    <col min="2307" max="2307" width="42.6640625" style="90" customWidth="1"/>
    <col min="2308" max="2560" width="9.109375" style="90"/>
    <col min="2561" max="2561" width="58.44140625" style="90" customWidth="1"/>
    <col min="2562" max="2562" width="2.33203125" style="90" customWidth="1"/>
    <col min="2563" max="2563" width="42.6640625" style="90" customWidth="1"/>
    <col min="2564" max="2816" width="9.109375" style="90"/>
    <col min="2817" max="2817" width="58.44140625" style="90" customWidth="1"/>
    <col min="2818" max="2818" width="2.33203125" style="90" customWidth="1"/>
    <col min="2819" max="2819" width="42.6640625" style="90" customWidth="1"/>
    <col min="2820" max="3072" width="9.109375" style="90"/>
    <col min="3073" max="3073" width="58.44140625" style="90" customWidth="1"/>
    <col min="3074" max="3074" width="2.33203125" style="90" customWidth="1"/>
    <col min="3075" max="3075" width="42.6640625" style="90" customWidth="1"/>
    <col min="3076" max="3328" width="9.109375" style="90"/>
    <col min="3329" max="3329" width="58.44140625" style="90" customWidth="1"/>
    <col min="3330" max="3330" width="2.33203125" style="90" customWidth="1"/>
    <col min="3331" max="3331" width="42.6640625" style="90" customWidth="1"/>
    <col min="3332" max="3584" width="9.109375" style="90"/>
    <col min="3585" max="3585" width="58.44140625" style="90" customWidth="1"/>
    <col min="3586" max="3586" width="2.33203125" style="90" customWidth="1"/>
    <col min="3587" max="3587" width="42.6640625" style="90" customWidth="1"/>
    <col min="3588" max="3840" width="9.109375" style="90"/>
    <col min="3841" max="3841" width="58.44140625" style="90" customWidth="1"/>
    <col min="3842" max="3842" width="2.33203125" style="90" customWidth="1"/>
    <col min="3843" max="3843" width="42.6640625" style="90" customWidth="1"/>
    <col min="3844" max="4096" width="9.109375" style="90"/>
    <col min="4097" max="4097" width="58.44140625" style="90" customWidth="1"/>
    <col min="4098" max="4098" width="2.33203125" style="90" customWidth="1"/>
    <col min="4099" max="4099" width="42.6640625" style="90" customWidth="1"/>
    <col min="4100" max="4352" width="9.109375" style="90"/>
    <col min="4353" max="4353" width="58.44140625" style="90" customWidth="1"/>
    <col min="4354" max="4354" width="2.33203125" style="90" customWidth="1"/>
    <col min="4355" max="4355" width="42.6640625" style="90" customWidth="1"/>
    <col min="4356" max="4608" width="9.109375" style="90"/>
    <col min="4609" max="4609" width="58.44140625" style="90" customWidth="1"/>
    <col min="4610" max="4610" width="2.33203125" style="90" customWidth="1"/>
    <col min="4611" max="4611" width="42.6640625" style="90" customWidth="1"/>
    <col min="4612" max="4864" width="9.109375" style="90"/>
    <col min="4865" max="4865" width="58.44140625" style="90" customWidth="1"/>
    <col min="4866" max="4866" width="2.33203125" style="90" customWidth="1"/>
    <col min="4867" max="4867" width="42.6640625" style="90" customWidth="1"/>
    <col min="4868" max="5120" width="9.109375" style="90"/>
    <col min="5121" max="5121" width="58.44140625" style="90" customWidth="1"/>
    <col min="5122" max="5122" width="2.33203125" style="90" customWidth="1"/>
    <col min="5123" max="5123" width="42.6640625" style="90" customWidth="1"/>
    <col min="5124" max="5376" width="9.109375" style="90"/>
    <col min="5377" max="5377" width="58.44140625" style="90" customWidth="1"/>
    <col min="5378" max="5378" width="2.33203125" style="90" customWidth="1"/>
    <col min="5379" max="5379" width="42.6640625" style="90" customWidth="1"/>
    <col min="5380" max="5632" width="9.109375" style="90"/>
    <col min="5633" max="5633" width="58.44140625" style="90" customWidth="1"/>
    <col min="5634" max="5634" width="2.33203125" style="90" customWidth="1"/>
    <col min="5635" max="5635" width="42.6640625" style="90" customWidth="1"/>
    <col min="5636" max="5888" width="9.109375" style="90"/>
    <col min="5889" max="5889" width="58.44140625" style="90" customWidth="1"/>
    <col min="5890" max="5890" width="2.33203125" style="90" customWidth="1"/>
    <col min="5891" max="5891" width="42.6640625" style="90" customWidth="1"/>
    <col min="5892" max="6144" width="9.109375" style="90"/>
    <col min="6145" max="6145" width="58.44140625" style="90" customWidth="1"/>
    <col min="6146" max="6146" width="2.33203125" style="90" customWidth="1"/>
    <col min="6147" max="6147" width="42.6640625" style="90" customWidth="1"/>
    <col min="6148" max="6400" width="9.109375" style="90"/>
    <col min="6401" max="6401" width="58.44140625" style="90" customWidth="1"/>
    <col min="6402" max="6402" width="2.33203125" style="90" customWidth="1"/>
    <col min="6403" max="6403" width="42.6640625" style="90" customWidth="1"/>
    <col min="6404" max="6656" width="9.109375" style="90"/>
    <col min="6657" max="6657" width="58.44140625" style="90" customWidth="1"/>
    <col min="6658" max="6658" width="2.33203125" style="90" customWidth="1"/>
    <col min="6659" max="6659" width="42.6640625" style="90" customWidth="1"/>
    <col min="6660" max="6912" width="9.109375" style="90"/>
    <col min="6913" max="6913" width="58.44140625" style="90" customWidth="1"/>
    <col min="6914" max="6914" width="2.33203125" style="90" customWidth="1"/>
    <col min="6915" max="6915" width="42.6640625" style="90" customWidth="1"/>
    <col min="6916" max="7168" width="9.109375" style="90"/>
    <col min="7169" max="7169" width="58.44140625" style="90" customWidth="1"/>
    <col min="7170" max="7170" width="2.33203125" style="90" customWidth="1"/>
    <col min="7171" max="7171" width="42.6640625" style="90" customWidth="1"/>
    <col min="7172" max="7424" width="9.109375" style="90"/>
    <col min="7425" max="7425" width="58.44140625" style="90" customWidth="1"/>
    <col min="7426" max="7426" width="2.33203125" style="90" customWidth="1"/>
    <col min="7427" max="7427" width="42.6640625" style="90" customWidth="1"/>
    <col min="7428" max="7680" width="9.109375" style="90"/>
    <col min="7681" max="7681" width="58.44140625" style="90" customWidth="1"/>
    <col min="7682" max="7682" width="2.33203125" style="90" customWidth="1"/>
    <col min="7683" max="7683" width="42.6640625" style="90" customWidth="1"/>
    <col min="7684" max="7936" width="9.109375" style="90"/>
    <col min="7937" max="7937" width="58.44140625" style="90" customWidth="1"/>
    <col min="7938" max="7938" width="2.33203125" style="90" customWidth="1"/>
    <col min="7939" max="7939" width="42.6640625" style="90" customWidth="1"/>
    <col min="7940" max="8192" width="9.109375" style="90"/>
    <col min="8193" max="8193" width="58.44140625" style="90" customWidth="1"/>
    <col min="8194" max="8194" width="2.33203125" style="90" customWidth="1"/>
    <col min="8195" max="8195" width="42.6640625" style="90" customWidth="1"/>
    <col min="8196" max="8448" width="9.109375" style="90"/>
    <col min="8449" max="8449" width="58.44140625" style="90" customWidth="1"/>
    <col min="8450" max="8450" width="2.33203125" style="90" customWidth="1"/>
    <col min="8451" max="8451" width="42.6640625" style="90" customWidth="1"/>
    <col min="8452" max="8704" width="9.109375" style="90"/>
    <col min="8705" max="8705" width="58.44140625" style="90" customWidth="1"/>
    <col min="8706" max="8706" width="2.33203125" style="90" customWidth="1"/>
    <col min="8707" max="8707" width="42.6640625" style="90" customWidth="1"/>
    <col min="8708" max="8960" width="9.109375" style="90"/>
    <col min="8961" max="8961" width="58.44140625" style="90" customWidth="1"/>
    <col min="8962" max="8962" width="2.33203125" style="90" customWidth="1"/>
    <col min="8963" max="8963" width="42.6640625" style="90" customWidth="1"/>
    <col min="8964" max="9216" width="9.109375" style="90"/>
    <col min="9217" max="9217" width="58.44140625" style="90" customWidth="1"/>
    <col min="9218" max="9218" width="2.33203125" style="90" customWidth="1"/>
    <col min="9219" max="9219" width="42.6640625" style="90" customWidth="1"/>
    <col min="9220" max="9472" width="9.109375" style="90"/>
    <col min="9473" max="9473" width="58.44140625" style="90" customWidth="1"/>
    <col min="9474" max="9474" width="2.33203125" style="90" customWidth="1"/>
    <col min="9475" max="9475" width="42.6640625" style="90" customWidth="1"/>
    <col min="9476" max="9728" width="9.109375" style="90"/>
    <col min="9729" max="9729" width="58.44140625" style="90" customWidth="1"/>
    <col min="9730" max="9730" width="2.33203125" style="90" customWidth="1"/>
    <col min="9731" max="9731" width="42.6640625" style="90" customWidth="1"/>
    <col min="9732" max="9984" width="9.109375" style="90"/>
    <col min="9985" max="9985" width="58.44140625" style="90" customWidth="1"/>
    <col min="9986" max="9986" width="2.33203125" style="90" customWidth="1"/>
    <col min="9987" max="9987" width="42.6640625" style="90" customWidth="1"/>
    <col min="9988" max="10240" width="9.109375" style="90"/>
    <col min="10241" max="10241" width="58.44140625" style="90" customWidth="1"/>
    <col min="10242" max="10242" width="2.33203125" style="90" customWidth="1"/>
    <col min="10243" max="10243" width="42.6640625" style="90" customWidth="1"/>
    <col min="10244" max="10496" width="9.109375" style="90"/>
    <col min="10497" max="10497" width="58.44140625" style="90" customWidth="1"/>
    <col min="10498" max="10498" width="2.33203125" style="90" customWidth="1"/>
    <col min="10499" max="10499" width="42.6640625" style="90" customWidth="1"/>
    <col min="10500" max="10752" width="9.109375" style="90"/>
    <col min="10753" max="10753" width="58.44140625" style="90" customWidth="1"/>
    <col min="10754" max="10754" width="2.33203125" style="90" customWidth="1"/>
    <col min="10755" max="10755" width="42.6640625" style="90" customWidth="1"/>
    <col min="10756" max="11008" width="9.109375" style="90"/>
    <col min="11009" max="11009" width="58.44140625" style="90" customWidth="1"/>
    <col min="11010" max="11010" width="2.33203125" style="90" customWidth="1"/>
    <col min="11011" max="11011" width="42.6640625" style="90" customWidth="1"/>
    <col min="11012" max="11264" width="9.109375" style="90"/>
    <col min="11265" max="11265" width="58.44140625" style="90" customWidth="1"/>
    <col min="11266" max="11266" width="2.33203125" style="90" customWidth="1"/>
    <col min="11267" max="11267" width="42.6640625" style="90" customWidth="1"/>
    <col min="11268" max="11520" width="9.109375" style="90"/>
    <col min="11521" max="11521" width="58.44140625" style="90" customWidth="1"/>
    <col min="11522" max="11522" width="2.33203125" style="90" customWidth="1"/>
    <col min="11523" max="11523" width="42.6640625" style="90" customWidth="1"/>
    <col min="11524" max="11776" width="9.109375" style="90"/>
    <col min="11777" max="11777" width="58.44140625" style="90" customWidth="1"/>
    <col min="11778" max="11778" width="2.33203125" style="90" customWidth="1"/>
    <col min="11779" max="11779" width="42.6640625" style="90" customWidth="1"/>
    <col min="11780" max="12032" width="9.109375" style="90"/>
    <col min="12033" max="12033" width="58.44140625" style="90" customWidth="1"/>
    <col min="12034" max="12034" width="2.33203125" style="90" customWidth="1"/>
    <col min="12035" max="12035" width="42.6640625" style="90" customWidth="1"/>
    <col min="12036" max="12288" width="9.109375" style="90"/>
    <col min="12289" max="12289" width="58.44140625" style="90" customWidth="1"/>
    <col min="12290" max="12290" width="2.33203125" style="90" customWidth="1"/>
    <col min="12291" max="12291" width="42.6640625" style="90" customWidth="1"/>
    <col min="12292" max="12544" width="9.109375" style="90"/>
    <col min="12545" max="12545" width="58.44140625" style="90" customWidth="1"/>
    <col min="12546" max="12546" width="2.33203125" style="90" customWidth="1"/>
    <col min="12547" max="12547" width="42.6640625" style="90" customWidth="1"/>
    <col min="12548" max="12800" width="9.109375" style="90"/>
    <col min="12801" max="12801" width="58.44140625" style="90" customWidth="1"/>
    <col min="12802" max="12802" width="2.33203125" style="90" customWidth="1"/>
    <col min="12803" max="12803" width="42.6640625" style="90" customWidth="1"/>
    <col min="12804" max="13056" width="9.109375" style="90"/>
    <col min="13057" max="13057" width="58.44140625" style="90" customWidth="1"/>
    <col min="13058" max="13058" width="2.33203125" style="90" customWidth="1"/>
    <col min="13059" max="13059" width="42.6640625" style="90" customWidth="1"/>
    <col min="13060" max="13312" width="9.109375" style="90"/>
    <col min="13313" max="13313" width="58.44140625" style="90" customWidth="1"/>
    <col min="13314" max="13314" width="2.33203125" style="90" customWidth="1"/>
    <col min="13315" max="13315" width="42.6640625" style="90" customWidth="1"/>
    <col min="13316" max="13568" width="9.109375" style="90"/>
    <col min="13569" max="13569" width="58.44140625" style="90" customWidth="1"/>
    <col min="13570" max="13570" width="2.33203125" style="90" customWidth="1"/>
    <col min="13571" max="13571" width="42.6640625" style="90" customWidth="1"/>
    <col min="13572" max="13824" width="9.109375" style="90"/>
    <col min="13825" max="13825" width="58.44140625" style="90" customWidth="1"/>
    <col min="13826" max="13826" width="2.33203125" style="90" customWidth="1"/>
    <col min="13827" max="13827" width="42.6640625" style="90" customWidth="1"/>
    <col min="13828" max="14080" width="9.109375" style="90"/>
    <col min="14081" max="14081" width="58.44140625" style="90" customWidth="1"/>
    <col min="14082" max="14082" width="2.33203125" style="90" customWidth="1"/>
    <col min="14083" max="14083" width="42.6640625" style="90" customWidth="1"/>
    <col min="14084" max="14336" width="9.109375" style="90"/>
    <col min="14337" max="14337" width="58.44140625" style="90" customWidth="1"/>
    <col min="14338" max="14338" width="2.33203125" style="90" customWidth="1"/>
    <col min="14339" max="14339" width="42.6640625" style="90" customWidth="1"/>
    <col min="14340" max="14592" width="9.109375" style="90"/>
    <col min="14593" max="14593" width="58.44140625" style="90" customWidth="1"/>
    <col min="14594" max="14594" width="2.33203125" style="90" customWidth="1"/>
    <col min="14595" max="14595" width="42.6640625" style="90" customWidth="1"/>
    <col min="14596" max="14848" width="9.109375" style="90"/>
    <col min="14849" max="14849" width="58.44140625" style="90" customWidth="1"/>
    <col min="14850" max="14850" width="2.33203125" style="90" customWidth="1"/>
    <col min="14851" max="14851" width="42.6640625" style="90" customWidth="1"/>
    <col min="14852" max="15104" width="9.109375" style="90"/>
    <col min="15105" max="15105" width="58.44140625" style="90" customWidth="1"/>
    <col min="15106" max="15106" width="2.33203125" style="90" customWidth="1"/>
    <col min="15107" max="15107" width="42.6640625" style="90" customWidth="1"/>
    <col min="15108" max="15360" width="9.109375" style="90"/>
    <col min="15361" max="15361" width="58.44140625" style="90" customWidth="1"/>
    <col min="15362" max="15362" width="2.33203125" style="90" customWidth="1"/>
    <col min="15363" max="15363" width="42.6640625" style="90" customWidth="1"/>
    <col min="15364" max="15616" width="9.109375" style="90"/>
    <col min="15617" max="15617" width="58.44140625" style="90" customWidth="1"/>
    <col min="15618" max="15618" width="2.33203125" style="90" customWidth="1"/>
    <col min="15619" max="15619" width="42.6640625" style="90" customWidth="1"/>
    <col min="15620" max="15872" width="9.109375" style="90"/>
    <col min="15873" max="15873" width="58.44140625" style="90" customWidth="1"/>
    <col min="15874" max="15874" width="2.33203125" style="90" customWidth="1"/>
    <col min="15875" max="15875" width="42.6640625" style="90" customWidth="1"/>
    <col min="15876" max="16128" width="9.109375" style="90"/>
    <col min="16129" max="16129" width="58.44140625" style="90" customWidth="1"/>
    <col min="16130" max="16130" width="2.33203125" style="90" customWidth="1"/>
    <col min="16131" max="16131" width="42.6640625" style="90" customWidth="1"/>
    <col min="16132" max="16384" width="9.109375" style="90"/>
  </cols>
  <sheetData>
    <row r="1" spans="1:3" ht="18" x14ac:dyDescent="0.25">
      <c r="A1" s="89" t="s">
        <v>87</v>
      </c>
    </row>
    <row r="2" spans="1:3" ht="56.1" customHeight="1" x14ac:dyDescent="0.25">
      <c r="A2" s="91" t="s">
        <v>88</v>
      </c>
      <c r="C2" s="293" t="s">
        <v>89</v>
      </c>
    </row>
    <row r="3" spans="1:3" ht="119.4" customHeight="1" x14ac:dyDescent="0.25">
      <c r="A3" s="92" t="s">
        <v>90</v>
      </c>
      <c r="C3" s="294"/>
    </row>
    <row r="4" spans="1:3" ht="14.4" x14ac:dyDescent="0.25">
      <c r="A4" s="91" t="s">
        <v>91</v>
      </c>
      <c r="C4" s="294"/>
    </row>
    <row r="5" spans="1:3" ht="57.6" x14ac:dyDescent="0.25">
      <c r="A5" s="91" t="s">
        <v>92</v>
      </c>
      <c r="C5" s="294"/>
    </row>
    <row r="6" spans="1:3" ht="27.9" customHeight="1" x14ac:dyDescent="0.25">
      <c r="A6" s="91" t="s">
        <v>93</v>
      </c>
      <c r="C6" s="294"/>
    </row>
    <row r="7" spans="1:3" ht="86.4" x14ac:dyDescent="0.25">
      <c r="A7" s="91" t="s">
        <v>94</v>
      </c>
      <c r="C7" s="294"/>
    </row>
    <row r="8" spans="1:3" ht="86.4" x14ac:dyDescent="0.25">
      <c r="A8" s="91" t="s">
        <v>95</v>
      </c>
      <c r="C8" s="294"/>
    </row>
    <row r="9" spans="1:3" ht="136.5" customHeight="1" x14ac:dyDescent="0.25">
      <c r="A9" s="91" t="s">
        <v>96</v>
      </c>
      <c r="C9" s="294"/>
    </row>
    <row r="10" spans="1:3" ht="123.9" customHeight="1" x14ac:dyDescent="0.25">
      <c r="A10" s="93" t="s">
        <v>97</v>
      </c>
      <c r="C10" s="295"/>
    </row>
    <row r="11" spans="1:3" x14ac:dyDescent="0.25">
      <c r="A11" s="94"/>
      <c r="C11" s="95"/>
    </row>
    <row r="12" spans="1:3" x14ac:dyDescent="0.25">
      <c r="C12" s="95"/>
    </row>
  </sheetData>
  <sheetProtection sheet="1" formatCells="0" formatColumns="0" formatRows="0" insertHyperlinks="0"/>
  <mergeCells count="1">
    <mergeCell ref="C2:C10"/>
  </mergeCells>
  <printOptions horizontalCentered="1"/>
  <pageMargins left="0.5" right="0.5" top="1" bottom="0.5" header="0.5" footer="0.15"/>
  <pageSetup scale="93" orientation="portrait" r:id="rId1"/>
  <headerFooter alignWithMargins="0">
    <oddHeader>&amp;L&amp;G</oddHeader>
    <oddFooter>&amp;LNGL.Cengage.com&amp;R&amp;9Version 073119
Printed &amp;D</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70F59-900E-4865-B96F-CDDFC4438488}">
  <sheetPr>
    <tabColor theme="0" tint="-0.499984740745262"/>
  </sheetPr>
  <dimension ref="A1:P91"/>
  <sheetViews>
    <sheetView topLeftCell="B1" workbookViewId="0">
      <selection activeCell="M34" sqref="M34"/>
    </sheetView>
  </sheetViews>
  <sheetFormatPr defaultRowHeight="14.4" x14ac:dyDescent="0.3"/>
  <cols>
    <col min="1" max="1" width="46" customWidth="1"/>
    <col min="2" max="2" width="2" bestFit="1" customWidth="1"/>
    <col min="3" max="3" width="2" customWidth="1"/>
    <col min="4" max="4" width="40.88671875" bestFit="1" customWidth="1"/>
    <col min="5" max="5" width="11.6640625" bestFit="1" customWidth="1"/>
    <col min="6" max="6" width="11.33203125" bestFit="1" customWidth="1"/>
    <col min="7" max="7" width="6.33203125" bestFit="1" customWidth="1"/>
    <col min="8" max="8" width="6" bestFit="1" customWidth="1"/>
    <col min="9" max="9" width="3.44140625" customWidth="1"/>
    <col min="10" max="10" width="18.6640625" bestFit="1" customWidth="1"/>
    <col min="11" max="11" width="3.5546875" customWidth="1"/>
    <col min="13" max="13" width="40.88671875" bestFit="1" customWidth="1"/>
    <col min="14" max="14" width="40.88671875" customWidth="1"/>
  </cols>
  <sheetData>
    <row r="1" spans="1:16" ht="15" thickBot="1" x14ac:dyDescent="0.35">
      <c r="A1" t="s">
        <v>397</v>
      </c>
      <c r="D1" s="119" t="s">
        <v>306</v>
      </c>
      <c r="E1" s="120" t="s">
        <v>307</v>
      </c>
      <c r="F1" s="121" t="s">
        <v>308</v>
      </c>
      <c r="G1" s="120" t="s">
        <v>309</v>
      </c>
      <c r="H1" s="140" t="s">
        <v>310</v>
      </c>
      <c r="J1" t="s">
        <v>309</v>
      </c>
      <c r="L1" s="120" t="s">
        <v>309</v>
      </c>
      <c r="M1" s="119" t="s">
        <v>306</v>
      </c>
      <c r="N1" s="146" t="s">
        <v>397</v>
      </c>
      <c r="O1" s="140" t="s">
        <v>310</v>
      </c>
      <c r="P1" t="s">
        <v>459</v>
      </c>
    </row>
    <row r="2" spans="1:16" ht="15" thickBot="1" x14ac:dyDescent="0.35">
      <c r="D2" s="174" t="s">
        <v>466</v>
      </c>
      <c r="E2" s="175"/>
      <c r="F2" s="176"/>
      <c r="G2" s="175"/>
      <c r="H2" s="177"/>
      <c r="L2" s="175"/>
      <c r="M2" s="174"/>
      <c r="N2" s="174" t="s">
        <v>466</v>
      </c>
      <c r="O2" s="177"/>
    </row>
    <row r="3" spans="1:16" ht="15" thickBot="1" x14ac:dyDescent="0.35">
      <c r="A3" t="str">
        <f>CONCATENATE(G3," - ",D3)</f>
        <v>AZ - COCHISE SDA CHRISTIAN SCHOOL</v>
      </c>
      <c r="B3">
        <v>1</v>
      </c>
      <c r="C3" t="str">
        <f>CONCATENATE(A3,B3)</f>
        <v>AZ - COCHISE SDA CHRISTIAN SCHOOL1</v>
      </c>
      <c r="D3" s="122" t="s">
        <v>390</v>
      </c>
      <c r="E3" s="124">
        <v>32053655</v>
      </c>
      <c r="F3" s="124">
        <v>32053677</v>
      </c>
      <c r="G3" s="124" t="s">
        <v>389</v>
      </c>
      <c r="H3" s="141" t="s">
        <v>398</v>
      </c>
      <c r="J3" t="s">
        <v>389</v>
      </c>
      <c r="L3" s="124" t="s">
        <v>389</v>
      </c>
      <c r="M3" s="122" t="s">
        <v>390</v>
      </c>
      <c r="N3" s="147" t="str">
        <f>CONCATENATE(L3," - ",M3)</f>
        <v>AZ - COCHISE SDA CHRISTIAN SCHOOL</v>
      </c>
      <c r="O3" s="141" t="s">
        <v>398</v>
      </c>
      <c r="P3">
        <v>1</v>
      </c>
    </row>
    <row r="4" spans="1:16" ht="15" thickBot="1" x14ac:dyDescent="0.35">
      <c r="A4" t="str">
        <f t="shared" ref="A4:A10" si="0">CONCATENATE(G4," - ",D4)</f>
        <v>AZ - MARICOPA VILLAGE CHRISTIAN</v>
      </c>
      <c r="B4">
        <v>1</v>
      </c>
      <c r="C4" t="str">
        <f t="shared" ref="C4:C67" si="1">CONCATENATE(A4,B4)</f>
        <v>AZ - MARICOPA VILLAGE CHRISTIAN1</v>
      </c>
      <c r="D4" s="122" t="s">
        <v>388</v>
      </c>
      <c r="E4" s="124">
        <v>32053569</v>
      </c>
      <c r="F4" s="124">
        <v>32053631</v>
      </c>
      <c r="G4" s="124" t="s">
        <v>389</v>
      </c>
      <c r="H4" s="141" t="s">
        <v>399</v>
      </c>
      <c r="J4" t="s">
        <v>357</v>
      </c>
      <c r="L4" s="124" t="s">
        <v>389</v>
      </c>
      <c r="M4" s="122" t="s">
        <v>388</v>
      </c>
      <c r="N4" s="147" t="str">
        <f t="shared" ref="N4:N63" si="2">CONCATENATE(L4," - ",M4)</f>
        <v>AZ - MARICOPA VILLAGE CHRISTIAN</v>
      </c>
      <c r="O4" s="141" t="s">
        <v>399</v>
      </c>
      <c r="P4">
        <v>1</v>
      </c>
    </row>
    <row r="5" spans="1:16" ht="15" thickBot="1" x14ac:dyDescent="0.35">
      <c r="A5" t="str">
        <f t="shared" si="0"/>
        <v>CA - OCEANSIDE ADVENTIST ELEM</v>
      </c>
      <c r="B5">
        <v>1</v>
      </c>
      <c r="C5" t="str">
        <f t="shared" si="1"/>
        <v>CA - OCEANSIDE ADVENTIST ELEM1</v>
      </c>
      <c r="D5" s="122" t="s">
        <v>362</v>
      </c>
      <c r="E5" s="123">
        <v>31706159</v>
      </c>
      <c r="F5" s="123">
        <v>31718619</v>
      </c>
      <c r="G5" s="124" t="s">
        <v>357</v>
      </c>
      <c r="H5" s="141" t="s">
        <v>400</v>
      </c>
      <c r="J5" t="s">
        <v>331</v>
      </c>
      <c r="L5" s="124" t="s">
        <v>357</v>
      </c>
      <c r="M5" s="122" t="s">
        <v>362</v>
      </c>
      <c r="N5" s="147" t="str">
        <f t="shared" si="2"/>
        <v>CA - OCEANSIDE ADVENTIST ELEM</v>
      </c>
      <c r="O5" s="141" t="s">
        <v>400</v>
      </c>
      <c r="P5">
        <v>1</v>
      </c>
    </row>
    <row r="6" spans="1:16" ht="15" thickBot="1" x14ac:dyDescent="0.35">
      <c r="A6" t="str">
        <f t="shared" si="0"/>
        <v>CA - PUC ELEMENTARY</v>
      </c>
      <c r="B6">
        <v>1</v>
      </c>
      <c r="C6" t="str">
        <f t="shared" si="1"/>
        <v>CA - PUC ELEMENTARY1</v>
      </c>
      <c r="D6" s="122" t="s">
        <v>371</v>
      </c>
      <c r="E6" s="123">
        <v>31719556</v>
      </c>
      <c r="F6" s="123">
        <v>31719574</v>
      </c>
      <c r="G6" s="124" t="s">
        <v>357</v>
      </c>
      <c r="H6" s="141" t="s">
        <v>401</v>
      </c>
      <c r="J6" t="s">
        <v>343</v>
      </c>
      <c r="L6" s="124" t="s">
        <v>357</v>
      </c>
      <c r="M6" s="122" t="s">
        <v>371</v>
      </c>
      <c r="N6" s="147" t="str">
        <f t="shared" si="2"/>
        <v>CA - PUC ELEMENTARY</v>
      </c>
      <c r="O6" s="141" t="s">
        <v>401</v>
      </c>
      <c r="P6">
        <v>2</v>
      </c>
    </row>
    <row r="7" spans="1:16" ht="15" thickBot="1" x14ac:dyDescent="0.35">
      <c r="A7" t="str">
        <f t="shared" si="0"/>
        <v>CA - PUC ELEMENTARY</v>
      </c>
      <c r="B7">
        <v>2</v>
      </c>
      <c r="C7" t="str">
        <f t="shared" si="1"/>
        <v>CA - PUC ELEMENTARY2</v>
      </c>
      <c r="D7" s="122" t="s">
        <v>371</v>
      </c>
      <c r="E7" s="124">
        <v>32189119</v>
      </c>
      <c r="F7" s="124">
        <v>32189152</v>
      </c>
      <c r="G7" s="124" t="s">
        <v>357</v>
      </c>
      <c r="H7" s="145" t="s">
        <v>402</v>
      </c>
      <c r="J7" t="s">
        <v>360</v>
      </c>
      <c r="L7" s="124" t="s">
        <v>357</v>
      </c>
      <c r="M7" s="122" t="s">
        <v>356</v>
      </c>
      <c r="N7" s="147" t="str">
        <f t="shared" si="2"/>
        <v>CA - REDLANDS ADVENTIST ACADEMY</v>
      </c>
      <c r="O7" s="141" t="s">
        <v>403</v>
      </c>
      <c r="P7">
        <v>3</v>
      </c>
    </row>
    <row r="8" spans="1:16" ht="15" thickBot="1" x14ac:dyDescent="0.35">
      <c r="A8" t="str">
        <f t="shared" si="0"/>
        <v>CA - REDLANDS ADVENTIST ACADEMY</v>
      </c>
      <c r="B8">
        <v>1</v>
      </c>
      <c r="C8" t="str">
        <f t="shared" si="1"/>
        <v>CA - REDLANDS ADVENTIST ACADEMY1</v>
      </c>
      <c r="D8" s="122" t="s">
        <v>356</v>
      </c>
      <c r="E8" s="123">
        <v>31705249</v>
      </c>
      <c r="F8" s="123">
        <v>31715258</v>
      </c>
      <c r="G8" s="124" t="s">
        <v>357</v>
      </c>
      <c r="H8" s="141" t="s">
        <v>403</v>
      </c>
      <c r="J8" t="s">
        <v>318</v>
      </c>
      <c r="L8" s="124" t="s">
        <v>357</v>
      </c>
      <c r="M8" s="122" t="s">
        <v>358</v>
      </c>
      <c r="N8" s="147" t="str">
        <f t="shared" si="2"/>
        <v>CA - VICTOR VALLEY SDA SCHOOL</v>
      </c>
      <c r="O8" s="141" t="s">
        <v>404</v>
      </c>
      <c r="P8">
        <v>1</v>
      </c>
    </row>
    <row r="9" spans="1:16" ht="15" thickBot="1" x14ac:dyDescent="0.35">
      <c r="A9" t="str">
        <f t="shared" si="0"/>
        <v>CA - REDLANDS ADVENTIST ACADEMY</v>
      </c>
      <c r="B9">
        <v>2</v>
      </c>
      <c r="C9" t="str">
        <f t="shared" si="1"/>
        <v>CA - REDLANDS ADVENTIST ACADEMY2</v>
      </c>
      <c r="D9" s="122" t="s">
        <v>356</v>
      </c>
      <c r="E9" s="124">
        <v>31875599</v>
      </c>
      <c r="F9" s="124">
        <v>31875603</v>
      </c>
      <c r="G9" s="124" t="s">
        <v>357</v>
      </c>
      <c r="H9" s="141" t="s">
        <v>403</v>
      </c>
      <c r="J9" t="s">
        <v>378</v>
      </c>
      <c r="L9" s="124" t="s">
        <v>331</v>
      </c>
      <c r="M9" s="122" t="s">
        <v>391</v>
      </c>
      <c r="N9" s="147" t="str">
        <f t="shared" si="2"/>
        <v>FL - BERYL WISEDOM ADVENTIST</v>
      </c>
      <c r="O9" s="141" t="s">
        <v>405</v>
      </c>
      <c r="P9">
        <v>2</v>
      </c>
    </row>
    <row r="10" spans="1:16" ht="15" thickBot="1" x14ac:dyDescent="0.35">
      <c r="A10" t="str">
        <f t="shared" si="0"/>
        <v>CA - REDLANDS ADVENTIST ACADEMY</v>
      </c>
      <c r="B10">
        <v>3</v>
      </c>
      <c r="C10" t="str">
        <f t="shared" si="1"/>
        <v>CA - REDLANDS ADVENTIST ACADEMY3</v>
      </c>
      <c r="D10" s="122" t="s">
        <v>356</v>
      </c>
      <c r="E10" s="124">
        <v>32058046</v>
      </c>
      <c r="F10" s="124">
        <v>32058092</v>
      </c>
      <c r="G10" s="124" t="s">
        <v>357</v>
      </c>
      <c r="H10" s="141" t="s">
        <v>403</v>
      </c>
      <c r="J10" t="s">
        <v>380</v>
      </c>
      <c r="L10" s="124" t="s">
        <v>331</v>
      </c>
      <c r="M10" s="122" t="s">
        <v>346</v>
      </c>
      <c r="N10" s="147" t="str">
        <f t="shared" si="2"/>
        <v>FL - DELTONA ADVENTIST SCHOOL</v>
      </c>
      <c r="O10" s="141" t="s">
        <v>406</v>
      </c>
      <c r="P10">
        <v>3</v>
      </c>
    </row>
    <row r="11" spans="1:16" ht="15" thickBot="1" x14ac:dyDescent="0.35">
      <c r="A11" t="str">
        <f t="shared" ref="A11:A42" si="3">CONCATENATE(G11," - ",D11)</f>
        <v>CA - VICTOR VALLEY SDA SCHOOL</v>
      </c>
      <c r="B11">
        <v>1</v>
      </c>
      <c r="C11" t="str">
        <f t="shared" si="1"/>
        <v>CA - VICTOR VALLEY SDA SCHOOL1</v>
      </c>
      <c r="D11" s="122" t="s">
        <v>358</v>
      </c>
      <c r="E11" s="123">
        <v>31705443</v>
      </c>
      <c r="F11" s="123">
        <v>31718507</v>
      </c>
      <c r="G11" s="124" t="s">
        <v>357</v>
      </c>
      <c r="H11" s="141" t="s">
        <v>404</v>
      </c>
      <c r="J11" t="s">
        <v>350</v>
      </c>
      <c r="L11" s="124" t="s">
        <v>331</v>
      </c>
      <c r="M11" s="122" t="s">
        <v>384</v>
      </c>
      <c r="N11" s="147" t="str">
        <f t="shared" si="2"/>
        <v>FL - FOREST CITY ADVENTIST</v>
      </c>
      <c r="O11" s="141" t="s">
        <v>407</v>
      </c>
      <c r="P11">
        <v>1</v>
      </c>
    </row>
    <row r="12" spans="1:16" ht="15" thickBot="1" x14ac:dyDescent="0.35">
      <c r="A12" t="str">
        <f t="shared" si="3"/>
        <v>FL - BERYL WISEDOM ADVENTIST</v>
      </c>
      <c r="B12">
        <v>1</v>
      </c>
      <c r="C12" t="str">
        <f t="shared" si="1"/>
        <v>FL - BERYL WISEDOM ADVENTIST1</v>
      </c>
      <c r="D12" s="122" t="s">
        <v>391</v>
      </c>
      <c r="E12" s="124">
        <v>32056594</v>
      </c>
      <c r="F12" s="124">
        <v>32056608</v>
      </c>
      <c r="G12" s="124" t="s">
        <v>331</v>
      </c>
      <c r="H12" s="141" t="s">
        <v>405</v>
      </c>
      <c r="J12" t="s">
        <v>375</v>
      </c>
      <c r="L12" s="124" t="s">
        <v>331</v>
      </c>
      <c r="M12" s="122" t="s">
        <v>340</v>
      </c>
      <c r="N12" s="147" t="str">
        <f t="shared" si="2"/>
        <v>FL - FOREST LAKE EDUCATION CENTER</v>
      </c>
      <c r="O12" s="141" t="s">
        <v>408</v>
      </c>
      <c r="P12">
        <v>2</v>
      </c>
    </row>
    <row r="13" spans="1:16" ht="15" thickBot="1" x14ac:dyDescent="0.35">
      <c r="A13" t="str">
        <f t="shared" si="3"/>
        <v>FL - BERYL WISEDOM ADVENTIST</v>
      </c>
      <c r="B13">
        <v>2</v>
      </c>
      <c r="C13" t="str">
        <f t="shared" si="1"/>
        <v>FL - BERYL WISEDOM ADVENTIST2</v>
      </c>
      <c r="D13" s="122" t="s">
        <v>391</v>
      </c>
      <c r="E13" s="124">
        <v>32234754</v>
      </c>
      <c r="F13" s="124">
        <v>32236135</v>
      </c>
      <c r="G13" s="124" t="s">
        <v>331</v>
      </c>
      <c r="H13" s="141" t="s">
        <v>405</v>
      </c>
      <c r="J13" t="s">
        <v>312</v>
      </c>
      <c r="L13" s="124" t="s">
        <v>331</v>
      </c>
      <c r="M13" s="122" t="s">
        <v>333</v>
      </c>
      <c r="N13" s="147" t="str">
        <f t="shared" si="2"/>
        <v>FL - GULF COAST SDA SCHOOL</v>
      </c>
      <c r="O13" s="141" t="s">
        <v>409</v>
      </c>
      <c r="P13">
        <v>1</v>
      </c>
    </row>
    <row r="14" spans="1:16" ht="15" thickBot="1" x14ac:dyDescent="0.35">
      <c r="A14" t="str">
        <f t="shared" si="3"/>
        <v>FL - DELTONA ADVENTIST SCHOOL</v>
      </c>
      <c r="B14">
        <v>1</v>
      </c>
      <c r="C14" t="str">
        <f t="shared" si="1"/>
        <v>FL - DELTONA ADVENTIST SCHOOL1</v>
      </c>
      <c r="D14" s="122" t="s">
        <v>346</v>
      </c>
      <c r="E14" s="123">
        <v>31703832</v>
      </c>
      <c r="F14" s="123">
        <v>31715183</v>
      </c>
      <c r="G14" s="124" t="s">
        <v>331</v>
      </c>
      <c r="H14" s="141" t="s">
        <v>406</v>
      </c>
      <c r="J14" t="s">
        <v>324</v>
      </c>
      <c r="L14" s="124" t="s">
        <v>331</v>
      </c>
      <c r="M14" s="122" t="s">
        <v>334</v>
      </c>
      <c r="N14" s="147" t="str">
        <f t="shared" si="2"/>
        <v>FL - JAMES E SAMPSON MEMORIAL SCHOOL</v>
      </c>
      <c r="O14" s="141" t="s">
        <v>410</v>
      </c>
      <c r="P14">
        <v>2</v>
      </c>
    </row>
    <row r="15" spans="1:16" ht="15" thickBot="1" x14ac:dyDescent="0.35">
      <c r="A15" t="str">
        <f t="shared" si="3"/>
        <v>FL - DELTONA ADVENTIST SCHOOL</v>
      </c>
      <c r="B15">
        <v>2</v>
      </c>
      <c r="C15" t="str">
        <f t="shared" si="1"/>
        <v>FL - DELTONA ADVENTIST SCHOOL2</v>
      </c>
      <c r="D15" s="125" t="s">
        <v>346</v>
      </c>
      <c r="E15" s="124">
        <v>31788185</v>
      </c>
      <c r="F15" s="124">
        <v>31788965</v>
      </c>
      <c r="G15" s="124" t="s">
        <v>331</v>
      </c>
      <c r="H15" s="141" t="s">
        <v>406</v>
      </c>
      <c r="J15" t="s">
        <v>338</v>
      </c>
      <c r="L15" s="124" t="s">
        <v>331</v>
      </c>
      <c r="M15" s="122" t="s">
        <v>381</v>
      </c>
      <c r="N15" s="147" t="str">
        <f t="shared" si="2"/>
        <v>FL - LIVING SPRINGS ACADEMY</v>
      </c>
      <c r="O15" s="141" t="s">
        <v>411</v>
      </c>
      <c r="P15">
        <v>1</v>
      </c>
    </row>
    <row r="16" spans="1:16" ht="15" thickBot="1" x14ac:dyDescent="0.35">
      <c r="A16" t="str">
        <f t="shared" si="3"/>
        <v>FL - DELTONA ADVENTIST SCHOOL</v>
      </c>
      <c r="B16">
        <v>3</v>
      </c>
      <c r="C16" t="str">
        <f t="shared" si="1"/>
        <v>FL - DELTONA ADVENTIST SCHOOL3</v>
      </c>
      <c r="D16" s="122" t="s">
        <v>346</v>
      </c>
      <c r="E16" s="124">
        <v>31875497</v>
      </c>
      <c r="F16" s="124">
        <v>31875514</v>
      </c>
      <c r="G16" s="124" t="s">
        <v>331</v>
      </c>
      <c r="H16" s="141" t="s">
        <v>406</v>
      </c>
      <c r="J16" t="s">
        <v>314</v>
      </c>
      <c r="L16" s="124" t="s">
        <v>331</v>
      </c>
      <c r="M16" s="122" t="s">
        <v>369</v>
      </c>
      <c r="N16" s="147" t="str">
        <f t="shared" si="2"/>
        <v>FL - MIAMI SPRINGS ADVENTIST SCHOOL</v>
      </c>
      <c r="O16" s="141" t="s">
        <v>412</v>
      </c>
      <c r="P16">
        <v>2</v>
      </c>
    </row>
    <row r="17" spans="1:16" ht="15" thickBot="1" x14ac:dyDescent="0.35">
      <c r="A17" t="str">
        <f t="shared" si="3"/>
        <v>FL - FOREST CITY ADVENTIST</v>
      </c>
      <c r="B17">
        <v>1</v>
      </c>
      <c r="C17" t="str">
        <f t="shared" si="1"/>
        <v>FL - FOREST CITY ADVENTIST1</v>
      </c>
      <c r="D17" s="122" t="s">
        <v>384</v>
      </c>
      <c r="E17" s="124">
        <v>31875280</v>
      </c>
      <c r="F17" s="124">
        <v>31875291</v>
      </c>
      <c r="G17" s="124" t="s">
        <v>331</v>
      </c>
      <c r="H17" s="141" t="s">
        <v>407</v>
      </c>
      <c r="J17" t="s">
        <v>354</v>
      </c>
      <c r="L17" s="124" t="s">
        <v>331</v>
      </c>
      <c r="M17" s="122" t="s">
        <v>370</v>
      </c>
      <c r="N17" s="147" t="str">
        <f t="shared" si="2"/>
        <v>FL - MT OLIVET JUNIOR ACADEMY</v>
      </c>
      <c r="O17" s="141" t="s">
        <v>413</v>
      </c>
      <c r="P17">
        <v>2</v>
      </c>
    </row>
    <row r="18" spans="1:16" ht="15" thickBot="1" x14ac:dyDescent="0.35">
      <c r="A18" t="str">
        <f t="shared" si="3"/>
        <v>FL - FOREST LAKE EDUCATION CENTER</v>
      </c>
      <c r="B18">
        <v>1</v>
      </c>
      <c r="C18" t="str">
        <f t="shared" si="1"/>
        <v>FL - FOREST LAKE EDUCATION CENTER1</v>
      </c>
      <c r="D18" s="122" t="s">
        <v>340</v>
      </c>
      <c r="E18" s="123">
        <v>31703723</v>
      </c>
      <c r="F18" s="123">
        <v>31715145</v>
      </c>
      <c r="G18" s="124" t="s">
        <v>331</v>
      </c>
      <c r="H18" s="141" t="s">
        <v>408</v>
      </c>
      <c r="J18" t="s">
        <v>366</v>
      </c>
      <c r="L18" s="124" t="s">
        <v>331</v>
      </c>
      <c r="M18" s="122" t="s">
        <v>347</v>
      </c>
      <c r="N18" s="147" t="str">
        <f t="shared" si="2"/>
        <v>FL - NEW PORT RICHEY ADVENTIST ACADEMY</v>
      </c>
      <c r="O18" s="141" t="s">
        <v>414</v>
      </c>
      <c r="P18">
        <v>2</v>
      </c>
    </row>
    <row r="19" spans="1:16" ht="15" thickBot="1" x14ac:dyDescent="0.35">
      <c r="A19" t="str">
        <f t="shared" si="3"/>
        <v>FL - FOREST LAKE EDUCATION CENTER</v>
      </c>
      <c r="B19">
        <v>2</v>
      </c>
      <c r="C19" t="str">
        <f t="shared" si="1"/>
        <v>FL - FOREST LAKE EDUCATION CENTER2</v>
      </c>
      <c r="D19" s="122" t="s">
        <v>340</v>
      </c>
      <c r="E19" s="124">
        <v>32056628</v>
      </c>
      <c r="F19" s="124" t="s">
        <v>47</v>
      </c>
      <c r="G19" s="124" t="s">
        <v>331</v>
      </c>
      <c r="H19" s="141" t="s">
        <v>408</v>
      </c>
      <c r="J19" t="s">
        <v>386</v>
      </c>
      <c r="L19" s="124" t="s">
        <v>331</v>
      </c>
      <c r="M19" s="122" t="s">
        <v>345</v>
      </c>
      <c r="N19" s="147" t="str">
        <f t="shared" si="2"/>
        <v>FL - OKEECHOBEE ADVENTIST CHRISTIAN</v>
      </c>
      <c r="O19" s="141" t="s">
        <v>415</v>
      </c>
      <c r="P19">
        <v>1</v>
      </c>
    </row>
    <row r="20" spans="1:16" ht="15" thickBot="1" x14ac:dyDescent="0.35">
      <c r="A20" t="str">
        <f t="shared" si="3"/>
        <v>FL - GULF COAST SDA SCHOOL</v>
      </c>
      <c r="B20">
        <v>1</v>
      </c>
      <c r="C20" t="str">
        <f t="shared" si="1"/>
        <v>FL - GULF COAST SDA SCHOOL1</v>
      </c>
      <c r="D20" s="122" t="s">
        <v>333</v>
      </c>
      <c r="E20" s="123">
        <v>31700636</v>
      </c>
      <c r="F20" s="123">
        <v>31715106</v>
      </c>
      <c r="G20" s="124" t="s">
        <v>331</v>
      </c>
      <c r="H20" s="141" t="s">
        <v>409</v>
      </c>
      <c r="J20" t="s">
        <v>373</v>
      </c>
      <c r="L20" s="124" t="s">
        <v>331</v>
      </c>
      <c r="M20" s="122" t="s">
        <v>336</v>
      </c>
      <c r="N20" s="147" t="str">
        <f t="shared" si="2"/>
        <v>FL - PERRINE SDA SCHOOL</v>
      </c>
      <c r="O20" s="141" t="s">
        <v>416</v>
      </c>
      <c r="P20">
        <v>2</v>
      </c>
    </row>
    <row r="21" spans="1:16" ht="15" thickBot="1" x14ac:dyDescent="0.35">
      <c r="A21" t="str">
        <f t="shared" si="3"/>
        <v>FL - JAMES E SAMPSON MEMORIAL SCHOOL</v>
      </c>
      <c r="B21">
        <v>1</v>
      </c>
      <c r="C21" t="str">
        <f t="shared" si="1"/>
        <v>FL - JAMES E SAMPSON MEMORIAL SCHOOL1</v>
      </c>
      <c r="D21" s="122" t="s">
        <v>334</v>
      </c>
      <c r="E21" s="123">
        <v>31700664</v>
      </c>
      <c r="F21" s="123">
        <v>31715113</v>
      </c>
      <c r="G21" s="124" t="s">
        <v>331</v>
      </c>
      <c r="H21" s="141" t="s">
        <v>410</v>
      </c>
      <c r="J21" t="s">
        <v>364</v>
      </c>
      <c r="L21" s="124" t="s">
        <v>331</v>
      </c>
      <c r="M21" s="122" t="s">
        <v>367</v>
      </c>
      <c r="N21" s="147" t="str">
        <f t="shared" si="2"/>
        <v>FL - PORT CHARLOTTE ADVENTIST SCH</v>
      </c>
      <c r="O21" s="141" t="s">
        <v>417</v>
      </c>
      <c r="P21">
        <v>2</v>
      </c>
    </row>
    <row r="22" spans="1:16" ht="15" thickBot="1" x14ac:dyDescent="0.35">
      <c r="A22" t="str">
        <f t="shared" si="3"/>
        <v>FL - JAMES E SAMPSON MEMORIAL SCHOOL</v>
      </c>
      <c r="B22">
        <v>2</v>
      </c>
      <c r="C22" t="str">
        <f t="shared" si="1"/>
        <v>FL - JAMES E SAMPSON MEMORIAL SCHOOL2</v>
      </c>
      <c r="D22" s="122" t="s">
        <v>334</v>
      </c>
      <c r="E22" s="124">
        <v>31875520</v>
      </c>
      <c r="F22" s="124">
        <v>31875524</v>
      </c>
      <c r="G22" s="124" t="s">
        <v>331</v>
      </c>
      <c r="H22" s="141" t="s">
        <v>410</v>
      </c>
      <c r="J22" t="s">
        <v>316</v>
      </c>
      <c r="L22" s="124" t="s">
        <v>331</v>
      </c>
      <c r="M22" s="122" t="s">
        <v>339</v>
      </c>
      <c r="N22" s="147" t="str">
        <f t="shared" si="2"/>
        <v>FL - SAWGRASS ADVENTIST SCHOOL</v>
      </c>
      <c r="O22" s="141" t="s">
        <v>418</v>
      </c>
      <c r="P22">
        <v>1</v>
      </c>
    </row>
    <row r="23" spans="1:16" ht="15" thickBot="1" x14ac:dyDescent="0.35">
      <c r="A23" t="str">
        <f t="shared" si="3"/>
        <v>FL - LIVING SPRINGS ACADEMY</v>
      </c>
      <c r="B23">
        <v>1</v>
      </c>
      <c r="C23" t="str">
        <f t="shared" si="1"/>
        <v>FL - LIVING SPRINGS ACADEMY1</v>
      </c>
      <c r="D23" s="122" t="s">
        <v>381</v>
      </c>
      <c r="E23" s="124">
        <v>32378654</v>
      </c>
      <c r="F23" s="124">
        <v>31753073</v>
      </c>
      <c r="G23" s="124" t="s">
        <v>331</v>
      </c>
      <c r="H23" s="141" t="s">
        <v>411</v>
      </c>
      <c r="J23" t="s">
        <v>329</v>
      </c>
      <c r="L23" s="124" t="s">
        <v>331</v>
      </c>
      <c r="M23" s="122" t="s">
        <v>348</v>
      </c>
      <c r="N23" s="147" t="str">
        <f t="shared" si="2"/>
        <v>FL - SOLID ROCK SDA CHURCH OF ORLANDO</v>
      </c>
      <c r="O23" s="141" t="s">
        <v>405</v>
      </c>
      <c r="P23">
        <v>1</v>
      </c>
    </row>
    <row r="24" spans="1:16" ht="15" thickBot="1" x14ac:dyDescent="0.35">
      <c r="A24" t="str">
        <f t="shared" si="3"/>
        <v>FL - MIAMI SPRINGS ADVENTIST SCHOOL</v>
      </c>
      <c r="B24">
        <v>1</v>
      </c>
      <c r="C24" t="str">
        <f t="shared" si="1"/>
        <v>FL - MIAMI SPRINGS ADVENTIST SCHOOL1</v>
      </c>
      <c r="D24" s="122" t="s">
        <v>369</v>
      </c>
      <c r="E24" s="123">
        <v>31707119</v>
      </c>
      <c r="F24" s="123">
        <v>31719377</v>
      </c>
      <c r="G24" s="124" t="s">
        <v>331</v>
      </c>
      <c r="H24" s="141" t="s">
        <v>412</v>
      </c>
      <c r="J24" t="s">
        <v>352</v>
      </c>
      <c r="L24" s="124" t="s">
        <v>331</v>
      </c>
      <c r="M24" s="122" t="s">
        <v>341</v>
      </c>
      <c r="N24" s="147" t="str">
        <f t="shared" si="2"/>
        <v>FL - WALKER MEMORIAL</v>
      </c>
      <c r="O24" s="141" t="s">
        <v>419</v>
      </c>
      <c r="P24">
        <v>2</v>
      </c>
    </row>
    <row r="25" spans="1:16" ht="15" thickBot="1" x14ac:dyDescent="0.35">
      <c r="A25" t="str">
        <f t="shared" si="3"/>
        <v>FL - MIAMI SPRINGS ADVENTIST SCHOOL</v>
      </c>
      <c r="B25">
        <v>2</v>
      </c>
      <c r="C25" t="str">
        <f t="shared" si="1"/>
        <v>FL - MIAMI SPRINGS ADVENTIST SCHOOL2</v>
      </c>
      <c r="D25" s="122" t="s">
        <v>369</v>
      </c>
      <c r="E25" s="124">
        <v>32236160</v>
      </c>
      <c r="F25" s="124">
        <v>32236177</v>
      </c>
      <c r="G25" s="124" t="s">
        <v>331</v>
      </c>
      <c r="H25" s="141" t="s">
        <v>412</v>
      </c>
      <c r="J25" t="s">
        <v>320</v>
      </c>
      <c r="L25" s="124" t="s">
        <v>331</v>
      </c>
      <c r="M25" s="122" t="s">
        <v>330</v>
      </c>
      <c r="N25" s="147" t="str">
        <f t="shared" si="2"/>
        <v>FL - WINTER HAVEN ADVENTIST SCHOOL</v>
      </c>
      <c r="O25" s="141" t="s">
        <v>420</v>
      </c>
      <c r="P25">
        <v>1</v>
      </c>
    </row>
    <row r="26" spans="1:16" ht="15" thickBot="1" x14ac:dyDescent="0.35">
      <c r="A26" t="str">
        <f t="shared" si="3"/>
        <v>FL - MT OLIVET JUNIOR ACADEMY</v>
      </c>
      <c r="B26">
        <v>1</v>
      </c>
      <c r="C26" t="str">
        <f t="shared" si="1"/>
        <v>FL - MT OLIVET JUNIOR ACADEMY1</v>
      </c>
      <c r="D26" s="122" t="s">
        <v>370</v>
      </c>
      <c r="E26" s="123">
        <v>31707465</v>
      </c>
      <c r="F26" s="123">
        <v>31719513</v>
      </c>
      <c r="G26" s="124" t="s">
        <v>331</v>
      </c>
      <c r="H26" s="141" t="s">
        <v>413</v>
      </c>
      <c r="L26" s="124" t="s">
        <v>331</v>
      </c>
      <c r="M26" s="122" t="s">
        <v>332</v>
      </c>
      <c r="N26" s="147" t="str">
        <f t="shared" si="2"/>
        <v>FL - ZL SUNG SDA SCHOOL</v>
      </c>
      <c r="O26" s="141" t="s">
        <v>421</v>
      </c>
      <c r="P26">
        <v>3</v>
      </c>
    </row>
    <row r="27" spans="1:16" ht="15" thickBot="1" x14ac:dyDescent="0.35">
      <c r="A27" t="str">
        <f t="shared" si="3"/>
        <v>FL - MT OLIVET JUNIOR ACADEMY</v>
      </c>
      <c r="B27">
        <v>2</v>
      </c>
      <c r="C27" t="str">
        <f t="shared" si="1"/>
        <v>FL - MT OLIVET JUNIOR ACADEMY2</v>
      </c>
      <c r="D27" s="122" t="s">
        <v>370</v>
      </c>
      <c r="E27" s="124">
        <v>32056309</v>
      </c>
      <c r="F27" s="124">
        <v>32056329</v>
      </c>
      <c r="G27" s="124" t="s">
        <v>331</v>
      </c>
      <c r="H27" s="141" t="s">
        <v>413</v>
      </c>
      <c r="L27" s="124" t="s">
        <v>343</v>
      </c>
      <c r="M27" s="122" t="s">
        <v>344</v>
      </c>
      <c r="N27" s="147" t="str">
        <f t="shared" si="2"/>
        <v>GA - BEREAN CHRISTIAN JR ACADEMY</v>
      </c>
      <c r="O27" s="141" t="s">
        <v>422</v>
      </c>
      <c r="P27">
        <v>1</v>
      </c>
    </row>
    <row r="28" spans="1:16" ht="15" thickBot="1" x14ac:dyDescent="0.35">
      <c r="A28" t="str">
        <f t="shared" si="3"/>
        <v>FL - NEW PORT RICHEY ADVENTIST ACADEMY</v>
      </c>
      <c r="B28">
        <v>1</v>
      </c>
      <c r="C28" t="str">
        <f t="shared" si="1"/>
        <v>FL - NEW PORT RICHEY ADVENTIST ACADEMY1</v>
      </c>
      <c r="D28" s="122" t="s">
        <v>347</v>
      </c>
      <c r="E28" s="123">
        <v>31703846</v>
      </c>
      <c r="F28" s="123">
        <v>31715192</v>
      </c>
      <c r="G28" s="124" t="s">
        <v>331</v>
      </c>
      <c r="H28" s="141" t="s">
        <v>414</v>
      </c>
      <c r="L28" s="124" t="s">
        <v>343</v>
      </c>
      <c r="M28" s="122" t="s">
        <v>342</v>
      </c>
      <c r="N28" s="147" t="str">
        <f t="shared" si="2"/>
        <v>GA - DECATUR ADVENTIST JUNIOR ACADEMY</v>
      </c>
      <c r="O28" s="141" t="s">
        <v>423</v>
      </c>
      <c r="P28">
        <v>1</v>
      </c>
    </row>
    <row r="29" spans="1:16" ht="15" thickBot="1" x14ac:dyDescent="0.35">
      <c r="A29" t="str">
        <f t="shared" si="3"/>
        <v>FL - NEW PORT RICHEY ADVENTIST ACADEMY</v>
      </c>
      <c r="B29">
        <v>2</v>
      </c>
      <c r="C29" t="str">
        <f t="shared" si="1"/>
        <v>FL - NEW PORT RICHEY ADVENTIST ACADEMY2</v>
      </c>
      <c r="D29" s="122" t="s">
        <v>347</v>
      </c>
      <c r="E29" s="124">
        <v>32236191</v>
      </c>
      <c r="F29" s="124">
        <v>32236206</v>
      </c>
      <c r="G29" s="124" t="s">
        <v>331</v>
      </c>
      <c r="H29" s="141" t="s">
        <v>414</v>
      </c>
      <c r="L29" s="124" t="s">
        <v>360</v>
      </c>
      <c r="M29" s="122" t="s">
        <v>359</v>
      </c>
      <c r="N29" s="147" t="str">
        <f t="shared" si="2"/>
        <v xml:space="preserve">HI - HAWAIIAN MISSION ACADEMY </v>
      </c>
      <c r="O29" s="141" t="s">
        <v>424</v>
      </c>
      <c r="P29">
        <v>1</v>
      </c>
    </row>
    <row r="30" spans="1:16" ht="15" thickBot="1" x14ac:dyDescent="0.35">
      <c r="A30" t="str">
        <f t="shared" si="3"/>
        <v>FL - OKEECHOBEE ADVENTIST CHRISTIAN</v>
      </c>
      <c r="B30">
        <v>1</v>
      </c>
      <c r="C30" t="str">
        <f t="shared" si="1"/>
        <v>FL - OKEECHOBEE ADVENTIST CHRISTIAN1</v>
      </c>
      <c r="D30" s="122" t="s">
        <v>345</v>
      </c>
      <c r="E30" s="123">
        <v>31703824</v>
      </c>
      <c r="F30" s="123">
        <v>31715177</v>
      </c>
      <c r="G30" s="124" t="s">
        <v>331</v>
      </c>
      <c r="H30" s="141" t="s">
        <v>415</v>
      </c>
      <c r="L30" s="124" t="s">
        <v>360</v>
      </c>
      <c r="M30" s="122" t="s">
        <v>361</v>
      </c>
      <c r="N30" s="147" t="str">
        <f t="shared" si="2"/>
        <v>HI - HAWAIIAN MISSION ACADEMY WINDWARD</v>
      </c>
      <c r="O30" s="141" t="s">
        <v>425</v>
      </c>
      <c r="P30">
        <v>1</v>
      </c>
    </row>
    <row r="31" spans="1:16" ht="15" thickBot="1" x14ac:dyDescent="0.35">
      <c r="A31" t="str">
        <f t="shared" si="3"/>
        <v>FL - PERRINE SDA SCHOOL</v>
      </c>
      <c r="B31">
        <v>1</v>
      </c>
      <c r="C31" t="str">
        <f t="shared" si="1"/>
        <v>FL - PERRINE SDA SCHOOL1</v>
      </c>
      <c r="D31" s="122" t="s">
        <v>336</v>
      </c>
      <c r="E31" s="123">
        <v>31701007</v>
      </c>
      <c r="F31" s="123">
        <v>31715120</v>
      </c>
      <c r="G31" s="124" t="s">
        <v>331</v>
      </c>
      <c r="H31" s="141" t="s">
        <v>416</v>
      </c>
      <c r="L31" s="124" t="s">
        <v>360</v>
      </c>
      <c r="M31" s="122" t="s">
        <v>394</v>
      </c>
      <c r="N31" s="147" t="str">
        <f t="shared" si="2"/>
        <v>HI - HAWAIIN KALA MA IKI SCHOOL</v>
      </c>
      <c r="O31" s="141" t="s">
        <v>424</v>
      </c>
      <c r="P31">
        <v>1</v>
      </c>
    </row>
    <row r="32" spans="1:16" ht="15" thickBot="1" x14ac:dyDescent="0.35">
      <c r="A32" t="str">
        <f t="shared" si="3"/>
        <v>FL - PERRINE SDA SCHOOL</v>
      </c>
      <c r="B32">
        <v>2</v>
      </c>
      <c r="C32" t="str">
        <f t="shared" si="1"/>
        <v>FL - PERRINE SDA SCHOOL2</v>
      </c>
      <c r="D32" s="122" t="s">
        <v>336</v>
      </c>
      <c r="E32" s="124">
        <v>31836237</v>
      </c>
      <c r="F32" s="124">
        <v>31836361</v>
      </c>
      <c r="G32" s="124" t="s">
        <v>331</v>
      </c>
      <c r="H32" s="141" t="s">
        <v>416</v>
      </c>
      <c r="L32" s="124" t="s">
        <v>360</v>
      </c>
      <c r="M32" s="122" t="s">
        <v>387</v>
      </c>
      <c r="N32" s="147" t="str">
        <f t="shared" si="2"/>
        <v>HI - KOHALA</v>
      </c>
      <c r="O32" s="141" t="s">
        <v>426</v>
      </c>
      <c r="P32">
        <v>1</v>
      </c>
    </row>
    <row r="33" spans="1:16" ht="15" thickBot="1" x14ac:dyDescent="0.35">
      <c r="A33" t="str">
        <f t="shared" si="3"/>
        <v>FL - PORT CHARLOTTE ADVENTIST SCH</v>
      </c>
      <c r="B33">
        <v>1</v>
      </c>
      <c r="C33" t="str">
        <f t="shared" si="1"/>
        <v>FL - PORT CHARLOTTE ADVENTIST SCH1</v>
      </c>
      <c r="D33" s="122" t="s">
        <v>367</v>
      </c>
      <c r="E33" s="123">
        <v>31706412</v>
      </c>
      <c r="F33" s="123">
        <v>31719164</v>
      </c>
      <c r="G33" s="124" t="s">
        <v>331</v>
      </c>
      <c r="H33" s="141" t="s">
        <v>417</v>
      </c>
      <c r="L33" s="124" t="s">
        <v>318</v>
      </c>
      <c r="M33" s="122" t="s">
        <v>321</v>
      </c>
      <c r="N33" s="147" t="str">
        <f t="shared" si="2"/>
        <v>ID - CALDWELL ADVENTIST ELEM</v>
      </c>
      <c r="O33" s="141" t="s">
        <v>427</v>
      </c>
      <c r="P33">
        <v>2</v>
      </c>
    </row>
    <row r="34" spans="1:16" ht="15" thickBot="1" x14ac:dyDescent="0.35">
      <c r="A34" t="str">
        <f t="shared" si="3"/>
        <v>FL - PORT CHARLOTTE ADVENTIST SCH</v>
      </c>
      <c r="B34">
        <v>2</v>
      </c>
      <c r="C34" t="str">
        <f t="shared" si="1"/>
        <v>FL - PORT CHARLOTTE ADVENTIST SCH2</v>
      </c>
      <c r="D34" s="122" t="s">
        <v>367</v>
      </c>
      <c r="E34" s="124">
        <v>32056516</v>
      </c>
      <c r="F34" s="124">
        <v>32056542</v>
      </c>
      <c r="G34" s="124" t="s">
        <v>331</v>
      </c>
      <c r="H34" s="141" t="s">
        <v>417</v>
      </c>
      <c r="L34" s="124" t="s">
        <v>318</v>
      </c>
      <c r="M34" s="122" t="s">
        <v>317</v>
      </c>
      <c r="N34" s="147" t="str">
        <f t="shared" si="2"/>
        <v>ID - LAKE CITY JUNIOR ACADEMY</v>
      </c>
      <c r="O34" s="141" t="s">
        <v>428</v>
      </c>
      <c r="P34">
        <v>1</v>
      </c>
    </row>
    <row r="35" spans="1:16" ht="15" thickBot="1" x14ac:dyDescent="0.35">
      <c r="A35" t="str">
        <f t="shared" si="3"/>
        <v>FL - SAWGRASS ADVENTIST SCHOOL</v>
      </c>
      <c r="B35">
        <v>1</v>
      </c>
      <c r="C35" t="str">
        <f t="shared" si="1"/>
        <v>FL - SAWGRASS ADVENTIST SCHOOL1</v>
      </c>
      <c r="D35" s="122" t="s">
        <v>339</v>
      </c>
      <c r="E35" s="123">
        <v>31701067</v>
      </c>
      <c r="F35" s="123">
        <v>31715141</v>
      </c>
      <c r="G35" s="124" t="s">
        <v>331</v>
      </c>
      <c r="H35" s="141" t="s">
        <v>418</v>
      </c>
      <c r="L35" s="124" t="s">
        <v>318</v>
      </c>
      <c r="M35" s="122" t="s">
        <v>326</v>
      </c>
      <c r="N35" s="147" t="str">
        <f t="shared" si="2"/>
        <v>ID - PEND OREILLE VALLEY ADVENTIST</v>
      </c>
      <c r="O35" s="141" t="s">
        <v>429</v>
      </c>
      <c r="P35">
        <v>1</v>
      </c>
    </row>
    <row r="36" spans="1:16" ht="15" thickBot="1" x14ac:dyDescent="0.35">
      <c r="A36" t="str">
        <f t="shared" si="3"/>
        <v>FL - SOLID ROCK SDA CHURCH OF ORLANDO</v>
      </c>
      <c r="B36">
        <v>1</v>
      </c>
      <c r="C36" t="str">
        <f t="shared" si="1"/>
        <v>FL - SOLID ROCK SDA CHURCH OF ORLANDO1</v>
      </c>
      <c r="D36" s="122" t="s">
        <v>348</v>
      </c>
      <c r="E36" s="123">
        <v>31703851</v>
      </c>
      <c r="F36" s="123">
        <v>31715198</v>
      </c>
      <c r="G36" s="124" t="s">
        <v>331</v>
      </c>
      <c r="H36" s="141" t="s">
        <v>405</v>
      </c>
      <c r="L36" s="124" t="s">
        <v>378</v>
      </c>
      <c r="M36" s="125" t="s">
        <v>377</v>
      </c>
      <c r="N36" s="147" t="str">
        <f t="shared" si="2"/>
        <v>IN - NORTHWEST ADVENTIST CHRISTIAN SCHOOL</v>
      </c>
      <c r="O36" s="141" t="s">
        <v>430</v>
      </c>
      <c r="P36">
        <v>3</v>
      </c>
    </row>
    <row r="37" spans="1:16" ht="15" thickBot="1" x14ac:dyDescent="0.35">
      <c r="A37" t="str">
        <f t="shared" si="3"/>
        <v>FL - WALKER MEMORIAL</v>
      </c>
      <c r="B37">
        <v>1</v>
      </c>
      <c r="C37" t="str">
        <f t="shared" si="1"/>
        <v>FL - WALKER MEMORIAL1</v>
      </c>
      <c r="D37" s="122" t="s">
        <v>341</v>
      </c>
      <c r="E37" s="123">
        <v>31703738</v>
      </c>
      <c r="F37" s="123">
        <v>31715164</v>
      </c>
      <c r="G37" s="124" t="s">
        <v>331</v>
      </c>
      <c r="H37" s="141" t="s">
        <v>419</v>
      </c>
      <c r="L37" s="124" t="s">
        <v>380</v>
      </c>
      <c r="M37" s="122" t="s">
        <v>393</v>
      </c>
      <c r="N37" s="147" t="str">
        <f t="shared" si="2"/>
        <v>MA - GREATER BOSTON ACADEMY</v>
      </c>
      <c r="O37" s="141" t="s">
        <v>454</v>
      </c>
      <c r="P37">
        <v>1</v>
      </c>
    </row>
    <row r="38" spans="1:16" ht="15" thickBot="1" x14ac:dyDescent="0.35">
      <c r="A38" t="str">
        <f t="shared" si="3"/>
        <v>FL - WALKER MEMORIAL</v>
      </c>
      <c r="B38">
        <v>2</v>
      </c>
      <c r="C38" t="str">
        <f t="shared" si="1"/>
        <v>FL - WALKER MEMORIAL2</v>
      </c>
      <c r="D38" s="122" t="s">
        <v>341</v>
      </c>
      <c r="E38" s="124">
        <v>31875535</v>
      </c>
      <c r="F38" s="124">
        <v>31875557</v>
      </c>
      <c r="G38" s="124" t="s">
        <v>331</v>
      </c>
      <c r="H38" s="141" t="s">
        <v>419</v>
      </c>
      <c r="L38" s="124" t="s">
        <v>380</v>
      </c>
      <c r="M38" s="122" t="s">
        <v>379</v>
      </c>
      <c r="N38" s="147" t="str">
        <f t="shared" si="2"/>
        <v>MA - SOUTH LANCASTER ACADEMY</v>
      </c>
      <c r="O38" s="141" t="s">
        <v>455</v>
      </c>
      <c r="P38">
        <v>1</v>
      </c>
    </row>
    <row r="39" spans="1:16" ht="15" thickBot="1" x14ac:dyDescent="0.35">
      <c r="A39" t="str">
        <f t="shared" si="3"/>
        <v>FL - WINTER HAVEN ADVENTIST SCHOOL</v>
      </c>
      <c r="B39">
        <v>1</v>
      </c>
      <c r="C39" t="str">
        <f t="shared" si="1"/>
        <v>FL - WINTER HAVEN ADVENTIST SCHOOL1</v>
      </c>
      <c r="D39" s="122" t="s">
        <v>330</v>
      </c>
      <c r="E39" s="123">
        <v>31700296</v>
      </c>
      <c r="F39" s="123">
        <v>31715089</v>
      </c>
      <c r="G39" s="124" t="s">
        <v>331</v>
      </c>
      <c r="H39" s="141" t="s">
        <v>420</v>
      </c>
      <c r="L39" s="124" t="s">
        <v>350</v>
      </c>
      <c r="M39" s="122" t="s">
        <v>349</v>
      </c>
      <c r="N39" s="147" t="str">
        <f t="shared" si="2"/>
        <v>MD - MT AETNA ADVENTIST SCHOOL</v>
      </c>
      <c r="O39" s="141" t="s">
        <v>431</v>
      </c>
      <c r="P39">
        <v>1</v>
      </c>
    </row>
    <row r="40" spans="1:16" ht="15" thickBot="1" x14ac:dyDescent="0.35">
      <c r="A40" t="str">
        <f t="shared" si="3"/>
        <v>FL - ZL SUNG SDA SCHOOL</v>
      </c>
      <c r="B40">
        <v>1</v>
      </c>
      <c r="C40" t="str">
        <f t="shared" si="1"/>
        <v>FL - ZL SUNG SDA SCHOOL1</v>
      </c>
      <c r="D40" s="122" t="s">
        <v>332</v>
      </c>
      <c r="E40" s="123">
        <v>31700601</v>
      </c>
      <c r="F40" s="123">
        <v>31715101</v>
      </c>
      <c r="G40" s="124" t="s">
        <v>331</v>
      </c>
      <c r="H40" s="141" t="s">
        <v>421</v>
      </c>
      <c r="L40" s="124" t="s">
        <v>375</v>
      </c>
      <c r="M40" s="122" t="s">
        <v>376</v>
      </c>
      <c r="N40" s="147" t="str">
        <f t="shared" si="2"/>
        <v>MI - GOBLES JUNIOR ACADEMY</v>
      </c>
      <c r="O40" s="141" t="s">
        <v>432</v>
      </c>
      <c r="P40">
        <v>2</v>
      </c>
    </row>
    <row r="41" spans="1:16" ht="15" thickBot="1" x14ac:dyDescent="0.35">
      <c r="A41" t="str">
        <f t="shared" si="3"/>
        <v>FL - ZL SUNG SDA SCHOOL</v>
      </c>
      <c r="B41">
        <v>2</v>
      </c>
      <c r="C41" t="str">
        <f t="shared" si="1"/>
        <v>FL - ZL SUNG SDA SCHOOL2</v>
      </c>
      <c r="D41" s="122" t="s">
        <v>332</v>
      </c>
      <c r="E41" s="124">
        <v>31875480</v>
      </c>
      <c r="F41" s="124">
        <v>31875486</v>
      </c>
      <c r="G41" s="124" t="s">
        <v>331</v>
      </c>
      <c r="H41" s="141" t="s">
        <v>421</v>
      </c>
      <c r="L41" s="124" t="s">
        <v>375</v>
      </c>
      <c r="M41" s="122" t="s">
        <v>374</v>
      </c>
      <c r="N41" s="147" t="str">
        <f t="shared" si="2"/>
        <v>MI - RUTH MURDOCH ELEMENTARY</v>
      </c>
      <c r="O41" s="141" t="s">
        <v>433</v>
      </c>
      <c r="P41">
        <v>1</v>
      </c>
    </row>
    <row r="42" spans="1:16" ht="15" thickBot="1" x14ac:dyDescent="0.35">
      <c r="A42" t="str">
        <f t="shared" si="3"/>
        <v>FL - ZL SUNG SDA SCHOOL</v>
      </c>
      <c r="B42">
        <v>3</v>
      </c>
      <c r="C42" t="str">
        <f t="shared" si="1"/>
        <v>FL - ZL SUNG SDA SCHOOL3</v>
      </c>
      <c r="D42" s="122" t="s">
        <v>332</v>
      </c>
      <c r="E42" s="124">
        <v>32581664</v>
      </c>
      <c r="F42" s="124">
        <v>32581678</v>
      </c>
      <c r="G42" s="124" t="s">
        <v>331</v>
      </c>
      <c r="H42" s="141" t="s">
        <v>421</v>
      </c>
      <c r="L42" s="124" t="s">
        <v>312</v>
      </c>
      <c r="M42" s="122" t="s">
        <v>311</v>
      </c>
      <c r="N42" s="147" t="str">
        <f t="shared" si="2"/>
        <v>MO - HILLCREST ADVENTIST SCHOOL</v>
      </c>
      <c r="O42" s="141" t="s">
        <v>434</v>
      </c>
      <c r="P42">
        <v>2</v>
      </c>
    </row>
    <row r="43" spans="1:16" ht="15" thickBot="1" x14ac:dyDescent="0.35">
      <c r="A43" t="str">
        <f t="shared" ref="A43:A67" si="4">CONCATENATE(G43," - ",D43)</f>
        <v>GA - BEREAN CHRISTIAN JR ACADEMY</v>
      </c>
      <c r="B43">
        <v>1</v>
      </c>
      <c r="C43" t="str">
        <f t="shared" si="1"/>
        <v>GA - BEREAN CHRISTIAN JR ACADEMY1</v>
      </c>
      <c r="D43" s="122" t="s">
        <v>344</v>
      </c>
      <c r="E43" s="123">
        <v>31703810</v>
      </c>
      <c r="F43" s="123">
        <v>31715175</v>
      </c>
      <c r="G43" s="124" t="s">
        <v>343</v>
      </c>
      <c r="H43" s="141" t="s">
        <v>422</v>
      </c>
      <c r="L43" s="124" t="s">
        <v>324</v>
      </c>
      <c r="M43" s="122" t="s">
        <v>323</v>
      </c>
      <c r="N43" s="147" t="str">
        <f t="shared" si="2"/>
        <v>MT - BLODGETT VIEW CHRISTIAN SCHOOL</v>
      </c>
      <c r="O43" s="141" t="s">
        <v>435</v>
      </c>
      <c r="P43">
        <v>2</v>
      </c>
    </row>
    <row r="44" spans="1:16" ht="15" thickBot="1" x14ac:dyDescent="0.35">
      <c r="A44" t="str">
        <f t="shared" si="4"/>
        <v>GA - DECATUR ADVENTIST JUNIOR ACADEMY</v>
      </c>
      <c r="B44">
        <v>1</v>
      </c>
      <c r="C44" t="str">
        <f t="shared" si="1"/>
        <v>GA - DECATUR ADVENTIST JUNIOR ACADEMY1</v>
      </c>
      <c r="D44" s="122" t="s">
        <v>342</v>
      </c>
      <c r="E44" s="123">
        <v>31703746</v>
      </c>
      <c r="F44" s="123">
        <v>31715167</v>
      </c>
      <c r="G44" s="124" t="s">
        <v>343</v>
      </c>
      <c r="H44" s="141" t="s">
        <v>423</v>
      </c>
      <c r="L44" s="124" t="s">
        <v>324</v>
      </c>
      <c r="M44" s="122" t="s">
        <v>325</v>
      </c>
      <c r="N44" s="147" t="str">
        <f t="shared" si="2"/>
        <v>MT - FIVE FALLS CHRISTIAN SCHOOL</v>
      </c>
      <c r="O44" s="141" t="s">
        <v>436</v>
      </c>
      <c r="P44">
        <v>1</v>
      </c>
    </row>
    <row r="45" spans="1:16" ht="15" thickBot="1" x14ac:dyDescent="0.35">
      <c r="A45" t="str">
        <f t="shared" si="4"/>
        <v xml:space="preserve">HI - HAWAIIAN MISSION ACADEMY </v>
      </c>
      <c r="B45">
        <v>1</v>
      </c>
      <c r="C45" t="str">
        <f t="shared" si="1"/>
        <v>HI - HAWAIIAN MISSION ACADEMY 1</v>
      </c>
      <c r="D45" s="122" t="s">
        <v>359</v>
      </c>
      <c r="E45" s="123">
        <v>31705621</v>
      </c>
      <c r="F45" s="123">
        <v>31718591</v>
      </c>
      <c r="G45" s="124" t="s">
        <v>360</v>
      </c>
      <c r="H45" s="141" t="s">
        <v>424</v>
      </c>
      <c r="L45" s="124" t="s">
        <v>338</v>
      </c>
      <c r="M45" s="122" t="s">
        <v>337</v>
      </c>
      <c r="N45" s="147" t="str">
        <f t="shared" si="2"/>
        <v>NC - ACA RALEIGH</v>
      </c>
      <c r="O45" s="141" t="s">
        <v>437</v>
      </c>
      <c r="P45">
        <v>1</v>
      </c>
    </row>
    <row r="46" spans="1:16" ht="15" thickBot="1" x14ac:dyDescent="0.35">
      <c r="A46" t="str">
        <f t="shared" si="4"/>
        <v>HI - HAWAIIAN MISSION ACADEMY WINDWARD</v>
      </c>
      <c r="B46">
        <v>1</v>
      </c>
      <c r="C46" t="str">
        <f t="shared" si="1"/>
        <v>HI - HAWAIIAN MISSION ACADEMY WINDWARD1</v>
      </c>
      <c r="D46" s="122" t="s">
        <v>361</v>
      </c>
      <c r="E46" s="123">
        <v>31705853</v>
      </c>
      <c r="F46" s="123">
        <v>31718608</v>
      </c>
      <c r="G46" s="124" t="s">
        <v>360</v>
      </c>
      <c r="H46" s="141" t="s">
        <v>425</v>
      </c>
      <c r="L46" s="124" t="s">
        <v>338</v>
      </c>
      <c r="M46" s="122" t="s">
        <v>368</v>
      </c>
      <c r="N46" s="147" t="str">
        <f t="shared" si="2"/>
        <v>NC - BROOKHAVEN SDA SCHOOL</v>
      </c>
      <c r="O46" s="141" t="s">
        <v>438</v>
      </c>
      <c r="P46">
        <v>1</v>
      </c>
    </row>
    <row r="47" spans="1:16" ht="15" thickBot="1" x14ac:dyDescent="0.35">
      <c r="A47" t="str">
        <f t="shared" si="4"/>
        <v>HI - HAWAIIN KALA MA IKI SCHOOL</v>
      </c>
      <c r="B47">
        <v>1</v>
      </c>
      <c r="C47" t="str">
        <f t="shared" si="1"/>
        <v>HI - HAWAIIN KALA MA IKI SCHOOL1</v>
      </c>
      <c r="D47" s="122" t="s">
        <v>394</v>
      </c>
      <c r="E47" s="124">
        <v>32581344</v>
      </c>
      <c r="F47" s="124">
        <v>32581360</v>
      </c>
      <c r="G47" s="124" t="s">
        <v>360</v>
      </c>
      <c r="H47" s="141" t="s">
        <v>424</v>
      </c>
      <c r="L47" s="124" t="s">
        <v>314</v>
      </c>
      <c r="M47" s="122" t="s">
        <v>313</v>
      </c>
      <c r="N47" s="147" t="str">
        <f t="shared" si="2"/>
        <v>NE - GEORGE STONE ADVENTIST</v>
      </c>
      <c r="O47" s="141" t="s">
        <v>439</v>
      </c>
      <c r="P47">
        <v>2</v>
      </c>
    </row>
    <row r="48" spans="1:16" ht="15" thickBot="1" x14ac:dyDescent="0.35">
      <c r="A48" t="str">
        <f t="shared" si="4"/>
        <v>HI - KOHALA</v>
      </c>
      <c r="B48">
        <v>1</v>
      </c>
      <c r="C48" t="str">
        <f t="shared" si="1"/>
        <v>HI - KOHALA1</v>
      </c>
      <c r="D48" s="122" t="s">
        <v>387</v>
      </c>
      <c r="E48" s="124">
        <v>32053457</v>
      </c>
      <c r="F48" s="124">
        <v>32053472</v>
      </c>
      <c r="G48" s="124" t="s">
        <v>360</v>
      </c>
      <c r="H48" s="141" t="s">
        <v>426</v>
      </c>
      <c r="L48" s="123" t="s">
        <v>354</v>
      </c>
      <c r="M48" s="122" t="s">
        <v>355</v>
      </c>
      <c r="N48" s="147" t="str">
        <f t="shared" si="2"/>
        <v>NJ - TRANQUILITY ADVENTIST SCHOOL</v>
      </c>
      <c r="O48" s="141" t="s">
        <v>456</v>
      </c>
      <c r="P48">
        <v>3</v>
      </c>
    </row>
    <row r="49" spans="1:16" ht="15" thickBot="1" x14ac:dyDescent="0.35">
      <c r="A49" t="str">
        <f t="shared" si="4"/>
        <v>ID - CALDWELL ADVENTIST ELEM</v>
      </c>
      <c r="B49">
        <v>1</v>
      </c>
      <c r="C49" t="str">
        <f t="shared" si="1"/>
        <v>ID - CALDWELL ADVENTIST ELEM1</v>
      </c>
      <c r="D49" s="122" t="s">
        <v>321</v>
      </c>
      <c r="E49" s="123">
        <v>31699683</v>
      </c>
      <c r="F49" s="123">
        <v>31714979</v>
      </c>
      <c r="G49" s="124" t="s">
        <v>318</v>
      </c>
      <c r="H49" s="141" t="s">
        <v>427</v>
      </c>
      <c r="L49" s="126" t="s">
        <v>354</v>
      </c>
      <c r="M49" s="122" t="s">
        <v>383</v>
      </c>
      <c r="N49" s="147" t="str">
        <f t="shared" si="2"/>
        <v>NJ - VINE HAVEN ADVENTIST</v>
      </c>
      <c r="O49" s="142" t="s">
        <v>453</v>
      </c>
      <c r="P49">
        <v>1</v>
      </c>
    </row>
    <row r="50" spans="1:16" ht="15" thickBot="1" x14ac:dyDescent="0.35">
      <c r="A50" t="str">
        <f t="shared" si="4"/>
        <v>ID - CALDWELL ADVENTIST ELEM</v>
      </c>
      <c r="B50">
        <v>2</v>
      </c>
      <c r="C50" t="str">
        <f t="shared" si="1"/>
        <v>ID - CALDWELL ADVENTIST ELEM2</v>
      </c>
      <c r="D50" s="122" t="s">
        <v>321</v>
      </c>
      <c r="E50" s="124">
        <v>32054706</v>
      </c>
      <c r="F50" s="124">
        <v>32054801</v>
      </c>
      <c r="G50" s="124" t="s">
        <v>318</v>
      </c>
      <c r="H50" s="141" t="s">
        <v>427</v>
      </c>
      <c r="L50" s="123" t="s">
        <v>354</v>
      </c>
      <c r="M50" s="122" t="s">
        <v>353</v>
      </c>
      <c r="N50" s="147" t="str">
        <f t="shared" si="2"/>
        <v>NJ - WALDWICK ADVENTIST SCHOOL</v>
      </c>
      <c r="O50" s="141" t="s">
        <v>452</v>
      </c>
      <c r="P50">
        <v>2</v>
      </c>
    </row>
    <row r="51" spans="1:16" ht="15" thickBot="1" x14ac:dyDescent="0.35">
      <c r="A51" t="str">
        <f t="shared" si="4"/>
        <v>ID - LAKE CITY JUNIOR ACADEMY</v>
      </c>
      <c r="B51">
        <v>1</v>
      </c>
      <c r="C51" t="str">
        <f t="shared" si="1"/>
        <v>ID - LAKE CITY JUNIOR ACADEMY1</v>
      </c>
      <c r="D51" s="122" t="s">
        <v>317</v>
      </c>
      <c r="E51" s="123">
        <v>31699504</v>
      </c>
      <c r="F51" s="123">
        <v>31714955</v>
      </c>
      <c r="G51" s="124" t="s">
        <v>318</v>
      </c>
      <c r="H51" s="141" t="s">
        <v>428</v>
      </c>
      <c r="L51" s="124" t="s">
        <v>366</v>
      </c>
      <c r="M51" s="122" t="s">
        <v>365</v>
      </c>
      <c r="N51" s="147" t="str">
        <f t="shared" si="2"/>
        <v>NM - SANDIA VIEW CHRISTIAN SCHOOL</v>
      </c>
      <c r="O51" s="141" t="s">
        <v>440</v>
      </c>
      <c r="P51">
        <v>1</v>
      </c>
    </row>
    <row r="52" spans="1:16" ht="15" thickBot="1" x14ac:dyDescent="0.35">
      <c r="A52" t="str">
        <f t="shared" si="4"/>
        <v>ID - PEND OREILLE VALLEY ADVENTIST</v>
      </c>
      <c r="B52">
        <v>1</v>
      </c>
      <c r="C52" t="str">
        <f t="shared" si="1"/>
        <v>ID - PEND OREILLE VALLEY ADVENTIST1</v>
      </c>
      <c r="D52" s="122" t="s">
        <v>326</v>
      </c>
      <c r="E52" s="123">
        <v>31701295</v>
      </c>
      <c r="F52" s="123">
        <v>31715031</v>
      </c>
      <c r="G52" s="124" t="s">
        <v>318</v>
      </c>
      <c r="H52" s="141" t="s">
        <v>429</v>
      </c>
      <c r="L52" s="124" t="s">
        <v>386</v>
      </c>
      <c r="M52" s="122" t="s">
        <v>385</v>
      </c>
      <c r="N52" s="147" t="str">
        <f t="shared" si="2"/>
        <v>NY - POUGHKEEPSIE ADVENTIST SCHOOL</v>
      </c>
      <c r="O52" s="141" t="s">
        <v>441</v>
      </c>
      <c r="P52">
        <v>1</v>
      </c>
    </row>
    <row r="53" spans="1:16" ht="15" thickBot="1" x14ac:dyDescent="0.35">
      <c r="A53" t="str">
        <f t="shared" si="4"/>
        <v>IN - NORTHWEST ADVENTIST CHRISTIAN SCHOOL</v>
      </c>
      <c r="B53">
        <v>1</v>
      </c>
      <c r="C53" t="str">
        <f t="shared" si="1"/>
        <v>IN - NORTHWEST ADVENTIST CHRISTIAN SCHOOL1</v>
      </c>
      <c r="D53" s="125" t="s">
        <v>377</v>
      </c>
      <c r="E53" s="124">
        <v>31721347</v>
      </c>
      <c r="F53" s="124">
        <v>31721480</v>
      </c>
      <c r="G53" s="124" t="s">
        <v>378</v>
      </c>
      <c r="H53" s="141" t="s">
        <v>430</v>
      </c>
      <c r="L53" s="124" t="s">
        <v>373</v>
      </c>
      <c r="M53" s="122" t="s">
        <v>372</v>
      </c>
      <c r="N53" s="147" t="str">
        <f t="shared" si="2"/>
        <v>OH - COLUMBUS ADVENTIST ACADEMY</v>
      </c>
      <c r="O53" s="141" t="s">
        <v>442</v>
      </c>
      <c r="P53">
        <v>1</v>
      </c>
    </row>
    <row r="54" spans="1:16" ht="15" thickBot="1" x14ac:dyDescent="0.35">
      <c r="A54" t="str">
        <f t="shared" si="4"/>
        <v>IN - NORTHWEST ADVENTIST CHRISTIAN SCHOOL</v>
      </c>
      <c r="B54">
        <v>2</v>
      </c>
      <c r="C54" t="str">
        <f t="shared" si="1"/>
        <v>IN - NORTHWEST ADVENTIST CHRISTIAN SCHOOL2</v>
      </c>
      <c r="D54" s="122" t="s">
        <v>377</v>
      </c>
      <c r="E54" s="124">
        <v>32054903</v>
      </c>
      <c r="F54" s="124">
        <v>32055925</v>
      </c>
      <c r="G54" s="124" t="s">
        <v>378</v>
      </c>
      <c r="H54" s="141" t="s">
        <v>430</v>
      </c>
      <c r="L54" s="124" t="s">
        <v>364</v>
      </c>
      <c r="M54" s="122" t="s">
        <v>363</v>
      </c>
      <c r="N54" s="147" t="str">
        <f t="shared" si="2"/>
        <v>OK - MUSKOGEE SDA CHRISTIAN ACADEMY</v>
      </c>
      <c r="O54" s="141" t="s">
        <v>443</v>
      </c>
      <c r="P54">
        <v>1</v>
      </c>
    </row>
    <row r="55" spans="1:16" ht="15" thickBot="1" x14ac:dyDescent="0.35">
      <c r="A55" t="str">
        <f t="shared" si="4"/>
        <v>IN - NORTHWEST ADVENTIST CHRISTIAN SCHOOL</v>
      </c>
      <c r="B55">
        <v>3</v>
      </c>
      <c r="C55" t="str">
        <f t="shared" si="1"/>
        <v>IN - NORTHWEST ADVENTIST CHRISTIAN SCHOOL3</v>
      </c>
      <c r="D55" s="122" t="s">
        <v>377</v>
      </c>
      <c r="E55" s="124">
        <v>32468074</v>
      </c>
      <c r="F55" s="124">
        <v>32468090</v>
      </c>
      <c r="G55" s="124" t="s">
        <v>378</v>
      </c>
      <c r="H55" s="141" t="s">
        <v>430</v>
      </c>
      <c r="L55" s="124" t="s">
        <v>316</v>
      </c>
      <c r="M55" s="122" t="s">
        <v>327</v>
      </c>
      <c r="N55" s="147" t="str">
        <f t="shared" si="2"/>
        <v>OR - ROGUE VALLEY ADVENTIST ACADEMY</v>
      </c>
      <c r="O55" s="141" t="s">
        <v>444</v>
      </c>
      <c r="P55">
        <v>1</v>
      </c>
    </row>
    <row r="56" spans="1:16" ht="15" thickBot="1" x14ac:dyDescent="0.35">
      <c r="A56" t="str">
        <f t="shared" si="4"/>
        <v>MA - GREATER BOSTON ACADEMY</v>
      </c>
      <c r="B56">
        <v>1</v>
      </c>
      <c r="C56" t="str">
        <f t="shared" si="1"/>
        <v>MA - GREATER BOSTON ACADEMY1</v>
      </c>
      <c r="D56" s="122" t="s">
        <v>393</v>
      </c>
      <c r="E56" s="124">
        <v>32467490</v>
      </c>
      <c r="F56" s="124">
        <v>32467548</v>
      </c>
      <c r="G56" s="124" t="s">
        <v>380</v>
      </c>
      <c r="H56" s="141" t="s">
        <v>454</v>
      </c>
      <c r="L56" s="124" t="s">
        <v>316</v>
      </c>
      <c r="M56" s="122" t="s">
        <v>315</v>
      </c>
      <c r="N56" s="147" t="str">
        <f t="shared" si="2"/>
        <v>OR - ROSEBURG JUNIOR ACADEMY</v>
      </c>
      <c r="O56" s="141" t="s">
        <v>445</v>
      </c>
      <c r="P56">
        <v>2</v>
      </c>
    </row>
    <row r="57" spans="1:16" ht="15" thickBot="1" x14ac:dyDescent="0.35">
      <c r="A57" t="str">
        <f t="shared" si="4"/>
        <v>MA - SOUTH LANCASTER ACADEMY</v>
      </c>
      <c r="B57">
        <v>1</v>
      </c>
      <c r="C57" t="str">
        <f t="shared" si="1"/>
        <v>MA - SOUTH LANCASTER ACADEMY1</v>
      </c>
      <c r="D57" s="122" t="s">
        <v>379</v>
      </c>
      <c r="E57" s="124">
        <v>31721699</v>
      </c>
      <c r="F57" s="124">
        <v>31721708</v>
      </c>
      <c r="G57" s="124" t="s">
        <v>380</v>
      </c>
      <c r="H57" s="141" t="s">
        <v>455</v>
      </c>
      <c r="L57" s="124" t="s">
        <v>329</v>
      </c>
      <c r="M57" s="122" t="s">
        <v>335</v>
      </c>
      <c r="N57" s="147" t="str">
        <f t="shared" si="2"/>
        <v>SC - NORMA D RICHARDS ADVENTIST SCHOOL</v>
      </c>
      <c r="O57" s="141" t="s">
        <v>446</v>
      </c>
      <c r="P57">
        <v>1</v>
      </c>
    </row>
    <row r="58" spans="1:16" ht="15" thickBot="1" x14ac:dyDescent="0.35">
      <c r="A58" t="str">
        <f t="shared" si="4"/>
        <v>MD - MT AETNA ADVENTIST SCHOOL</v>
      </c>
      <c r="B58">
        <v>1</v>
      </c>
      <c r="C58" t="str">
        <f t="shared" si="1"/>
        <v>MD - MT AETNA ADVENTIST SCHOOL1</v>
      </c>
      <c r="D58" s="122" t="s">
        <v>349</v>
      </c>
      <c r="E58" s="123">
        <v>31703933</v>
      </c>
      <c r="F58" s="123">
        <v>31715206</v>
      </c>
      <c r="G58" s="124" t="s">
        <v>350</v>
      </c>
      <c r="H58" s="141" t="s">
        <v>431</v>
      </c>
      <c r="L58" s="124" t="s">
        <v>329</v>
      </c>
      <c r="M58" s="122" t="s">
        <v>328</v>
      </c>
      <c r="N58" s="147" t="str">
        <f t="shared" si="2"/>
        <v>SC - POPULAR SPRINGS SDA SCHOOL</v>
      </c>
      <c r="O58" s="141" t="s">
        <v>447</v>
      </c>
      <c r="P58">
        <v>1</v>
      </c>
    </row>
    <row r="59" spans="1:16" ht="15" thickBot="1" x14ac:dyDescent="0.35">
      <c r="A59" t="str">
        <f t="shared" si="4"/>
        <v>MI - GOBLES JUNIOR ACADEMY</v>
      </c>
      <c r="B59">
        <v>1</v>
      </c>
      <c r="C59" t="str">
        <f t="shared" si="1"/>
        <v>MI - GOBLES JUNIOR ACADEMY1</v>
      </c>
      <c r="D59" s="122" t="s">
        <v>376</v>
      </c>
      <c r="E59" s="124">
        <v>31721018</v>
      </c>
      <c r="F59" s="124">
        <v>31721283</v>
      </c>
      <c r="G59" s="124" t="s">
        <v>375</v>
      </c>
      <c r="H59" s="141" t="s">
        <v>432</v>
      </c>
      <c r="L59" s="124" t="s">
        <v>352</v>
      </c>
      <c r="M59" s="122" t="s">
        <v>382</v>
      </c>
      <c r="N59" s="147" t="str">
        <f t="shared" si="2"/>
        <v>VA - MANASSAS ADVENTIST ACADEMY</v>
      </c>
      <c r="O59" s="141" t="s">
        <v>448</v>
      </c>
      <c r="P59">
        <v>1</v>
      </c>
    </row>
    <row r="60" spans="1:16" ht="15" thickBot="1" x14ac:dyDescent="0.35">
      <c r="A60" t="str">
        <f t="shared" si="4"/>
        <v>MI - GOBLES JUNIOR ACADEMY</v>
      </c>
      <c r="B60">
        <v>2</v>
      </c>
      <c r="C60" t="str">
        <f t="shared" si="1"/>
        <v>MI - GOBLES JUNIOR ACADEMY2</v>
      </c>
      <c r="D60" s="122" t="s">
        <v>376</v>
      </c>
      <c r="E60" s="124">
        <v>32054854</v>
      </c>
      <c r="F60" s="124">
        <v>32054870</v>
      </c>
      <c r="G60" s="124" t="s">
        <v>375</v>
      </c>
      <c r="H60" s="141" t="s">
        <v>432</v>
      </c>
      <c r="L60" s="124" t="s">
        <v>352</v>
      </c>
      <c r="M60" s="122" t="s">
        <v>351</v>
      </c>
      <c r="N60" s="147" t="str">
        <f t="shared" si="2"/>
        <v>VA - MANASSAS ADVENTIST PREP SCHOOL</v>
      </c>
      <c r="O60" s="141" t="s">
        <v>448</v>
      </c>
      <c r="P60">
        <v>1</v>
      </c>
    </row>
    <row r="61" spans="1:16" ht="15" thickBot="1" x14ac:dyDescent="0.35">
      <c r="A61" t="str">
        <f t="shared" si="4"/>
        <v>MI - RUTH MURDOCH ELEMENTARY</v>
      </c>
      <c r="B61">
        <v>1</v>
      </c>
      <c r="C61" t="str">
        <f t="shared" si="1"/>
        <v>MI - RUTH MURDOCH ELEMENTARY1</v>
      </c>
      <c r="D61" s="122" t="s">
        <v>374</v>
      </c>
      <c r="E61" s="124">
        <v>31720774</v>
      </c>
      <c r="F61" s="124">
        <v>31720964</v>
      </c>
      <c r="G61" s="124" t="s">
        <v>375</v>
      </c>
      <c r="H61" s="141" t="s">
        <v>433</v>
      </c>
      <c r="L61" s="124" t="s">
        <v>320</v>
      </c>
      <c r="M61" s="122" t="s">
        <v>392</v>
      </c>
      <c r="N61" s="147" t="str">
        <f t="shared" si="2"/>
        <v>WA - CRESTVIEW CHRISTIAN SCHOOL</v>
      </c>
      <c r="O61" s="141" t="s">
        <v>449</v>
      </c>
      <c r="P61">
        <v>1</v>
      </c>
    </row>
    <row r="62" spans="1:16" ht="15" thickBot="1" x14ac:dyDescent="0.35">
      <c r="A62" t="str">
        <f t="shared" si="4"/>
        <v>MO - HILLCREST ADVENTIST SCHOOL</v>
      </c>
      <c r="B62">
        <v>1</v>
      </c>
      <c r="C62" t="str">
        <f t="shared" si="1"/>
        <v>MO - HILLCREST ADVENTIST SCHOOL1</v>
      </c>
      <c r="D62" s="122" t="s">
        <v>311</v>
      </c>
      <c r="E62" s="123">
        <v>31701226</v>
      </c>
      <c r="F62" s="123">
        <v>31714885</v>
      </c>
      <c r="G62" s="124" t="s">
        <v>312</v>
      </c>
      <c r="H62" s="141" t="s">
        <v>434</v>
      </c>
      <c r="L62" s="124" t="s">
        <v>320</v>
      </c>
      <c r="M62" s="122" t="s">
        <v>319</v>
      </c>
      <c r="N62" s="147" t="str">
        <f t="shared" si="2"/>
        <v>WA - POULSBO ADVENTIST SCHOOL</v>
      </c>
      <c r="O62" s="141" t="s">
        <v>450</v>
      </c>
      <c r="P62">
        <v>1</v>
      </c>
    </row>
    <row r="63" spans="1:16" ht="15" thickBot="1" x14ac:dyDescent="0.35">
      <c r="A63" t="str">
        <f t="shared" si="4"/>
        <v>MO - HILLCREST ADVENTIST SCHOOL</v>
      </c>
      <c r="B63">
        <v>2</v>
      </c>
      <c r="C63" t="str">
        <f t="shared" si="1"/>
        <v>MO - HILLCREST ADVENTIST SCHOOL2</v>
      </c>
      <c r="D63" s="122" t="s">
        <v>311</v>
      </c>
      <c r="E63" s="124">
        <v>32056557</v>
      </c>
      <c r="F63" s="124">
        <v>32056570</v>
      </c>
      <c r="G63" s="124" t="s">
        <v>312</v>
      </c>
      <c r="H63" s="141" t="s">
        <v>434</v>
      </c>
      <c r="L63" s="124" t="s">
        <v>320</v>
      </c>
      <c r="M63" s="122" t="s">
        <v>322</v>
      </c>
      <c r="N63" s="147" t="str">
        <f t="shared" si="2"/>
        <v>WA - ROGERS ADVENTIST ELEM</v>
      </c>
      <c r="O63" s="141" t="s">
        <v>451</v>
      </c>
      <c r="P63">
        <v>2</v>
      </c>
    </row>
    <row r="64" spans="1:16" ht="15" thickBot="1" x14ac:dyDescent="0.35">
      <c r="A64" t="str">
        <f t="shared" si="4"/>
        <v>MT - BLODGETT VIEW CHRISTIAN SCHOOL</v>
      </c>
      <c r="B64">
        <v>1</v>
      </c>
      <c r="C64" t="str">
        <f t="shared" si="1"/>
        <v>MT - BLODGETT VIEW CHRISTIAN SCHOOL1</v>
      </c>
      <c r="D64" s="122" t="s">
        <v>323</v>
      </c>
      <c r="E64" s="123">
        <v>31699945</v>
      </c>
      <c r="F64" s="123">
        <v>31715006</v>
      </c>
      <c r="G64" s="124" t="s">
        <v>324</v>
      </c>
      <c r="H64" s="141" t="s">
        <v>435</v>
      </c>
    </row>
    <row r="65" spans="1:8" ht="15" thickBot="1" x14ac:dyDescent="0.35">
      <c r="A65" t="str">
        <f t="shared" si="4"/>
        <v>MT - BLODGETT VIEW CHRISTIAN SCHOOL</v>
      </c>
      <c r="B65">
        <v>2</v>
      </c>
      <c r="C65" t="str">
        <f t="shared" si="1"/>
        <v>MT - BLODGETT VIEW CHRISTIAN SCHOOL2</v>
      </c>
      <c r="D65" s="122" t="s">
        <v>323</v>
      </c>
      <c r="E65" s="124">
        <v>32580544</v>
      </c>
      <c r="F65" s="124">
        <v>32580548</v>
      </c>
      <c r="G65" s="124" t="s">
        <v>324</v>
      </c>
      <c r="H65" s="141" t="s">
        <v>435</v>
      </c>
    </row>
    <row r="66" spans="1:8" ht="15" thickBot="1" x14ac:dyDescent="0.35">
      <c r="A66" t="str">
        <f t="shared" si="4"/>
        <v>MT - FIVE FALLS CHRISTIAN SCHOOL</v>
      </c>
      <c r="B66">
        <v>1</v>
      </c>
      <c r="C66" t="str">
        <f t="shared" si="1"/>
        <v>MT - FIVE FALLS CHRISTIAN SCHOOL1</v>
      </c>
      <c r="D66" s="122" t="s">
        <v>325</v>
      </c>
      <c r="E66" s="123">
        <v>31700209</v>
      </c>
      <c r="F66" s="123">
        <v>31715022</v>
      </c>
      <c r="G66" s="124" t="s">
        <v>324</v>
      </c>
      <c r="H66" s="141" t="s">
        <v>436</v>
      </c>
    </row>
    <row r="67" spans="1:8" ht="15" thickBot="1" x14ac:dyDescent="0.35">
      <c r="A67" t="str">
        <f t="shared" si="4"/>
        <v>NC - ACA RALEIGH</v>
      </c>
      <c r="B67">
        <v>1</v>
      </c>
      <c r="C67" t="str">
        <f t="shared" si="1"/>
        <v>NC - ACA RALEIGH1</v>
      </c>
      <c r="D67" s="122" t="s">
        <v>337</v>
      </c>
      <c r="E67" s="123">
        <v>31701047</v>
      </c>
      <c r="F67" s="123">
        <v>31715126</v>
      </c>
      <c r="G67" s="124" t="s">
        <v>338</v>
      </c>
      <c r="H67" s="141" t="s">
        <v>437</v>
      </c>
    </row>
    <row r="68" spans="1:8" ht="15" thickBot="1" x14ac:dyDescent="0.35">
      <c r="A68" t="str">
        <f t="shared" ref="A68:A91" si="5">CONCATENATE(G68," - ",D68)</f>
        <v>NC - BROOKHAVEN SDA SCHOOL</v>
      </c>
      <c r="B68">
        <v>1</v>
      </c>
      <c r="C68" t="str">
        <f t="shared" ref="C68:C91" si="6">CONCATENATE(A68,B68)</f>
        <v>NC - BROOKHAVEN SDA SCHOOL1</v>
      </c>
      <c r="D68" s="122" t="s">
        <v>368</v>
      </c>
      <c r="E68" s="123">
        <v>31706905</v>
      </c>
      <c r="F68" s="123">
        <v>31719141</v>
      </c>
      <c r="G68" s="124" t="s">
        <v>338</v>
      </c>
      <c r="H68" s="141" t="s">
        <v>438</v>
      </c>
    </row>
    <row r="69" spans="1:8" ht="15" thickBot="1" x14ac:dyDescent="0.35">
      <c r="A69" t="str">
        <f t="shared" si="5"/>
        <v>NE - GEORGE STONE ADVENTIST</v>
      </c>
      <c r="B69">
        <v>1</v>
      </c>
      <c r="C69" t="str">
        <f t="shared" si="6"/>
        <v>NE - GEORGE STONE ADVENTIST1</v>
      </c>
      <c r="D69" s="122" t="s">
        <v>313</v>
      </c>
      <c r="E69" s="123">
        <v>31699023</v>
      </c>
      <c r="F69" s="123">
        <v>31714893</v>
      </c>
      <c r="G69" s="124" t="s">
        <v>314</v>
      </c>
      <c r="H69" s="141" t="s">
        <v>439</v>
      </c>
    </row>
    <row r="70" spans="1:8" ht="15" thickBot="1" x14ac:dyDescent="0.35">
      <c r="A70" t="str">
        <f t="shared" si="5"/>
        <v>NE - GEORGE STONE ADVENTIST</v>
      </c>
      <c r="B70">
        <v>2</v>
      </c>
      <c r="C70" t="str">
        <f t="shared" si="6"/>
        <v>NE - GEORGE STONE ADVENTIST2</v>
      </c>
      <c r="D70" s="122" t="s">
        <v>313</v>
      </c>
      <c r="E70" s="124">
        <v>31875429</v>
      </c>
      <c r="F70" s="124">
        <v>31875469</v>
      </c>
      <c r="G70" s="124" t="s">
        <v>314</v>
      </c>
      <c r="H70" s="141" t="s">
        <v>439</v>
      </c>
    </row>
    <row r="71" spans="1:8" ht="15" thickBot="1" x14ac:dyDescent="0.35">
      <c r="A71" t="str">
        <f t="shared" si="5"/>
        <v>NJ - TRANQUILITY ADVENTIST SCHOOL</v>
      </c>
      <c r="B71">
        <v>1</v>
      </c>
      <c r="C71" t="str">
        <f t="shared" si="6"/>
        <v>NJ - TRANQUILITY ADVENTIST SCHOOL1</v>
      </c>
      <c r="D71" s="122" t="s">
        <v>355</v>
      </c>
      <c r="E71" s="123">
        <v>31705072</v>
      </c>
      <c r="F71" s="123">
        <v>31715252</v>
      </c>
      <c r="G71" s="123" t="s">
        <v>354</v>
      </c>
      <c r="H71" s="141" t="s">
        <v>456</v>
      </c>
    </row>
    <row r="72" spans="1:8" ht="15" thickBot="1" x14ac:dyDescent="0.35">
      <c r="A72" t="str">
        <f t="shared" si="5"/>
        <v>NJ - TRANQUILITY ADVENTIST SCHOOL</v>
      </c>
      <c r="B72">
        <v>2</v>
      </c>
      <c r="C72" t="str">
        <f t="shared" si="6"/>
        <v>NJ - TRANQUILITY ADVENTIST SCHOOL2</v>
      </c>
      <c r="D72" s="122" t="s">
        <v>355</v>
      </c>
      <c r="E72" s="124">
        <v>31875579</v>
      </c>
      <c r="F72" s="124">
        <v>31875590</v>
      </c>
      <c r="G72" s="124" t="s">
        <v>354</v>
      </c>
      <c r="H72" s="141" t="s">
        <v>456</v>
      </c>
    </row>
    <row r="73" spans="1:8" ht="15" thickBot="1" x14ac:dyDescent="0.35">
      <c r="A73" t="str">
        <f t="shared" si="5"/>
        <v>NJ - TRANQUILITY ADVENTIST SCHOOL</v>
      </c>
      <c r="B73">
        <v>3</v>
      </c>
      <c r="C73" t="str">
        <f t="shared" si="6"/>
        <v>NJ - TRANQUILITY ADVENTIST SCHOOL3</v>
      </c>
      <c r="D73" s="122" t="s">
        <v>355</v>
      </c>
      <c r="E73" s="124">
        <v>32189533</v>
      </c>
      <c r="F73" s="124" t="s">
        <v>47</v>
      </c>
      <c r="G73" s="124" t="s">
        <v>354</v>
      </c>
      <c r="H73" s="141" t="s">
        <v>456</v>
      </c>
    </row>
    <row r="74" spans="1:8" ht="15" thickBot="1" x14ac:dyDescent="0.35">
      <c r="A74" t="str">
        <f t="shared" si="5"/>
        <v>NJ - VINE HAVEN ADVENTIST</v>
      </c>
      <c r="B74">
        <v>1</v>
      </c>
      <c r="C74" t="str">
        <f t="shared" si="6"/>
        <v>NJ - VINE HAVEN ADVENTIST1</v>
      </c>
      <c r="D74" s="122" t="s">
        <v>383</v>
      </c>
      <c r="E74" s="126">
        <v>31752916</v>
      </c>
      <c r="F74" s="126">
        <v>31753236</v>
      </c>
      <c r="G74" s="126" t="s">
        <v>354</v>
      </c>
      <c r="H74" s="142" t="s">
        <v>453</v>
      </c>
    </row>
    <row r="75" spans="1:8" ht="15" thickBot="1" x14ac:dyDescent="0.35">
      <c r="A75" t="str">
        <f t="shared" si="5"/>
        <v>NJ - WALDWICK ADVENTIST SCHOOL</v>
      </c>
      <c r="B75">
        <v>1</v>
      </c>
      <c r="C75" t="str">
        <f t="shared" si="6"/>
        <v>NJ - WALDWICK ADVENTIST SCHOOL1</v>
      </c>
      <c r="D75" s="122" t="s">
        <v>353</v>
      </c>
      <c r="E75" s="123">
        <v>31704268</v>
      </c>
      <c r="F75" s="123">
        <v>31715248</v>
      </c>
      <c r="G75" s="123" t="s">
        <v>354</v>
      </c>
      <c r="H75" s="141" t="s">
        <v>452</v>
      </c>
    </row>
    <row r="76" spans="1:8" ht="15" thickBot="1" x14ac:dyDescent="0.35">
      <c r="A76" t="str">
        <f t="shared" si="5"/>
        <v>NJ - WALDWICK ADVENTIST SCHOOL</v>
      </c>
      <c r="B76">
        <v>2</v>
      </c>
      <c r="C76" t="str">
        <f t="shared" si="6"/>
        <v>NJ - WALDWICK ADVENTIST SCHOOL2</v>
      </c>
      <c r="D76" s="122" t="s">
        <v>353</v>
      </c>
      <c r="E76" s="124">
        <v>32189556</v>
      </c>
      <c r="F76" s="124">
        <v>32189604</v>
      </c>
      <c r="G76" s="124" t="s">
        <v>354</v>
      </c>
      <c r="H76" s="141" t="s">
        <v>452</v>
      </c>
    </row>
    <row r="77" spans="1:8" ht="15" thickBot="1" x14ac:dyDescent="0.35">
      <c r="A77" t="str">
        <f t="shared" si="5"/>
        <v>NM - SANDIA VIEW CHRISTIAN SCHOOL</v>
      </c>
      <c r="B77">
        <v>1</v>
      </c>
      <c r="C77" t="str">
        <f t="shared" si="6"/>
        <v>NM - SANDIA VIEW CHRISTIAN SCHOOL1</v>
      </c>
      <c r="D77" s="122" t="s">
        <v>365</v>
      </c>
      <c r="E77" s="123">
        <v>31706225</v>
      </c>
      <c r="F77" s="123">
        <v>31718851</v>
      </c>
      <c r="G77" s="124" t="s">
        <v>366</v>
      </c>
      <c r="H77" s="141" t="s">
        <v>440</v>
      </c>
    </row>
    <row r="78" spans="1:8" ht="15" thickBot="1" x14ac:dyDescent="0.35">
      <c r="A78" t="str">
        <f t="shared" si="5"/>
        <v>NY - POUGHKEEPSIE ADVENTIST SCHOOL</v>
      </c>
      <c r="B78">
        <v>1</v>
      </c>
      <c r="C78" t="str">
        <f t="shared" si="6"/>
        <v>NY - POUGHKEEPSIE ADVENTIST SCHOOL1</v>
      </c>
      <c r="D78" s="122" t="s">
        <v>385</v>
      </c>
      <c r="E78" s="124">
        <v>31875350</v>
      </c>
      <c r="F78" s="124">
        <v>31875359</v>
      </c>
      <c r="G78" s="124" t="s">
        <v>386</v>
      </c>
      <c r="H78" s="141" t="s">
        <v>441</v>
      </c>
    </row>
    <row r="79" spans="1:8" ht="15" thickBot="1" x14ac:dyDescent="0.35">
      <c r="A79" t="str">
        <f t="shared" si="5"/>
        <v>OH - COLUMBUS ADVENTIST ACADEMY</v>
      </c>
      <c r="B79">
        <v>1</v>
      </c>
      <c r="C79" t="str">
        <f t="shared" si="6"/>
        <v>OH - COLUMBUS ADVENTIST ACADEMY1</v>
      </c>
      <c r="D79" s="122" t="s">
        <v>372</v>
      </c>
      <c r="E79" s="123">
        <v>31719871</v>
      </c>
      <c r="F79" s="123">
        <v>31720203</v>
      </c>
      <c r="G79" s="124" t="s">
        <v>373</v>
      </c>
      <c r="H79" s="141" t="s">
        <v>442</v>
      </c>
    </row>
    <row r="80" spans="1:8" ht="15" thickBot="1" x14ac:dyDescent="0.35">
      <c r="A80" t="str">
        <f t="shared" si="5"/>
        <v>OK - MUSKOGEE SDA CHRISTIAN ACADEMY</v>
      </c>
      <c r="B80">
        <v>1</v>
      </c>
      <c r="C80" t="str">
        <f t="shared" si="6"/>
        <v>OK - MUSKOGEE SDA CHRISTIAN ACADEMY1</v>
      </c>
      <c r="D80" s="122" t="s">
        <v>363</v>
      </c>
      <c r="E80" s="123">
        <v>31706210</v>
      </c>
      <c r="F80" s="123">
        <v>31718833</v>
      </c>
      <c r="G80" s="124" t="s">
        <v>364</v>
      </c>
      <c r="H80" s="141" t="s">
        <v>443</v>
      </c>
    </row>
    <row r="81" spans="1:8" ht="15" thickBot="1" x14ac:dyDescent="0.35">
      <c r="A81" t="str">
        <f t="shared" si="5"/>
        <v>OR - ROGUE VALLEY ADVENTIST ACADEMY</v>
      </c>
      <c r="B81">
        <v>1</v>
      </c>
      <c r="C81" t="str">
        <f t="shared" si="6"/>
        <v>OR - ROGUE VALLEY ADVENTIST ACADEMY1</v>
      </c>
      <c r="D81" s="122" t="s">
        <v>327</v>
      </c>
      <c r="E81" s="123">
        <v>31700244</v>
      </c>
      <c r="F81" s="123">
        <v>31715039</v>
      </c>
      <c r="G81" s="124" t="s">
        <v>316</v>
      </c>
      <c r="H81" s="141" t="s">
        <v>444</v>
      </c>
    </row>
    <row r="82" spans="1:8" ht="15" thickBot="1" x14ac:dyDescent="0.35">
      <c r="A82" t="str">
        <f t="shared" si="5"/>
        <v>OR - ROSEBURG JUNIOR ACADEMY</v>
      </c>
      <c r="B82">
        <v>1</v>
      </c>
      <c r="C82" t="str">
        <f t="shared" si="6"/>
        <v>OR - ROSEBURG JUNIOR ACADEMY1</v>
      </c>
      <c r="D82" s="122" t="s">
        <v>315</v>
      </c>
      <c r="E82" s="123">
        <v>31699462</v>
      </c>
      <c r="F82" s="123">
        <v>31714952</v>
      </c>
      <c r="G82" s="124" t="s">
        <v>316</v>
      </c>
      <c r="H82" s="141" t="s">
        <v>445</v>
      </c>
    </row>
    <row r="83" spans="1:8" ht="15" thickBot="1" x14ac:dyDescent="0.35">
      <c r="A83" t="str">
        <f t="shared" si="5"/>
        <v>OR - ROSEBURG JUNIOR ACADEMY</v>
      </c>
      <c r="B83">
        <v>2</v>
      </c>
      <c r="C83" t="str">
        <f t="shared" si="6"/>
        <v>OR - ROSEBURG JUNIOR ACADEMY2</v>
      </c>
      <c r="D83" s="122" t="s">
        <v>315</v>
      </c>
      <c r="E83" s="124">
        <v>32054882</v>
      </c>
      <c r="F83" s="124">
        <v>32054892</v>
      </c>
      <c r="G83" s="124" t="s">
        <v>316</v>
      </c>
      <c r="H83" s="141" t="s">
        <v>445</v>
      </c>
    </row>
    <row r="84" spans="1:8" ht="15" thickBot="1" x14ac:dyDescent="0.35">
      <c r="A84" t="str">
        <f t="shared" si="5"/>
        <v>SC - NORMA D RICHARDS ADVENTIST SCHOOL</v>
      </c>
      <c r="B84">
        <v>1</v>
      </c>
      <c r="C84" t="str">
        <f t="shared" si="6"/>
        <v>SC - NORMA D RICHARDS ADVENTIST SCHOOL1</v>
      </c>
      <c r="D84" s="122" t="s">
        <v>335</v>
      </c>
      <c r="E84" s="123">
        <v>31700679</v>
      </c>
      <c r="F84" s="123">
        <v>31715117</v>
      </c>
      <c r="G84" s="124" t="s">
        <v>329</v>
      </c>
      <c r="H84" s="141" t="s">
        <v>446</v>
      </c>
    </row>
    <row r="85" spans="1:8" ht="15" thickBot="1" x14ac:dyDescent="0.35">
      <c r="A85" t="str">
        <f t="shared" si="5"/>
        <v>SC - POPULAR SPRINGS SDA SCHOOL</v>
      </c>
      <c r="B85">
        <v>1</v>
      </c>
      <c r="C85" t="str">
        <f t="shared" si="6"/>
        <v>SC - POPULAR SPRINGS SDA SCHOOL1</v>
      </c>
      <c r="D85" s="122" t="s">
        <v>328</v>
      </c>
      <c r="E85" s="123">
        <v>31700275</v>
      </c>
      <c r="F85" s="123">
        <v>31715083</v>
      </c>
      <c r="G85" s="124" t="s">
        <v>329</v>
      </c>
      <c r="H85" s="141" t="s">
        <v>447</v>
      </c>
    </row>
    <row r="86" spans="1:8" ht="15" thickBot="1" x14ac:dyDescent="0.35">
      <c r="A86" t="str">
        <f t="shared" si="5"/>
        <v>VA - MANASSAS ADVENTIST ACADEMY</v>
      </c>
      <c r="B86">
        <v>1</v>
      </c>
      <c r="C86" t="str">
        <f t="shared" si="6"/>
        <v>VA - MANASSAS ADVENTIST ACADEMY1</v>
      </c>
      <c r="D86" s="122" t="s">
        <v>382</v>
      </c>
      <c r="E86" s="124">
        <v>31752908</v>
      </c>
      <c r="F86" s="124">
        <v>31753216</v>
      </c>
      <c r="G86" s="124" t="s">
        <v>352</v>
      </c>
      <c r="H86" s="141" t="s">
        <v>448</v>
      </c>
    </row>
    <row r="87" spans="1:8" ht="15" thickBot="1" x14ac:dyDescent="0.35">
      <c r="A87" t="str">
        <f t="shared" si="5"/>
        <v>VA - MANASSAS ADVENTIST PREP SCHOOL</v>
      </c>
      <c r="B87">
        <v>1</v>
      </c>
      <c r="C87" t="str">
        <f t="shared" si="6"/>
        <v>VA - MANASSAS ADVENTIST PREP SCHOOL1</v>
      </c>
      <c r="D87" s="127" t="s">
        <v>351</v>
      </c>
      <c r="E87" s="139">
        <v>31703947</v>
      </c>
      <c r="F87" s="139">
        <v>31715215</v>
      </c>
      <c r="G87" s="128" t="s">
        <v>352</v>
      </c>
      <c r="H87" s="143" t="s">
        <v>448</v>
      </c>
    </row>
    <row r="88" spans="1:8" ht="15" thickBot="1" x14ac:dyDescent="0.35">
      <c r="A88" t="str">
        <f t="shared" si="5"/>
        <v>WA - CRESTVIEW CHRISTIAN SCHOOL</v>
      </c>
      <c r="B88">
        <v>1</v>
      </c>
      <c r="C88" t="str">
        <f t="shared" si="6"/>
        <v>WA - CRESTVIEW CHRISTIAN SCHOOL1</v>
      </c>
      <c r="D88" s="129" t="s">
        <v>392</v>
      </c>
      <c r="E88" s="130">
        <v>32234038</v>
      </c>
      <c r="F88" s="130">
        <v>32234078</v>
      </c>
      <c r="G88" s="130" t="s">
        <v>320</v>
      </c>
      <c r="H88" s="144" t="s">
        <v>449</v>
      </c>
    </row>
    <row r="89" spans="1:8" ht="15" thickBot="1" x14ac:dyDescent="0.35">
      <c r="A89" t="str">
        <f t="shared" si="5"/>
        <v>WA - POULSBO ADVENTIST SCHOOL</v>
      </c>
      <c r="B89">
        <v>1</v>
      </c>
      <c r="C89" t="str">
        <f t="shared" si="6"/>
        <v>WA - POULSBO ADVENTIST SCHOOL1</v>
      </c>
      <c r="D89" s="122" t="s">
        <v>319</v>
      </c>
      <c r="E89" s="123">
        <v>31699627</v>
      </c>
      <c r="F89" s="123">
        <v>31714963</v>
      </c>
      <c r="G89" s="124" t="s">
        <v>320</v>
      </c>
      <c r="H89" s="141" t="s">
        <v>450</v>
      </c>
    </row>
    <row r="90" spans="1:8" ht="15" thickBot="1" x14ac:dyDescent="0.35">
      <c r="A90" t="str">
        <f t="shared" si="5"/>
        <v>WA - ROGERS ADVENTIST ELEM</v>
      </c>
      <c r="B90">
        <v>1</v>
      </c>
      <c r="C90" t="str">
        <f t="shared" si="6"/>
        <v>WA - ROGERS ADVENTIST ELEM1</v>
      </c>
      <c r="D90" s="122" t="s">
        <v>322</v>
      </c>
      <c r="E90" s="123">
        <v>31699855</v>
      </c>
      <c r="F90" s="123">
        <v>31714997</v>
      </c>
      <c r="G90" s="124" t="s">
        <v>320</v>
      </c>
      <c r="H90" s="141" t="s">
        <v>451</v>
      </c>
    </row>
    <row r="91" spans="1:8" ht="15" thickBot="1" x14ac:dyDescent="0.35">
      <c r="A91" t="str">
        <f t="shared" si="5"/>
        <v>WA - ROGERS ADVENTIST ELEM</v>
      </c>
      <c r="B91">
        <v>2</v>
      </c>
      <c r="C91" t="str">
        <f t="shared" si="6"/>
        <v>WA - ROGERS ADVENTIST ELEM2</v>
      </c>
      <c r="D91" s="122" t="s">
        <v>322</v>
      </c>
      <c r="E91" s="124">
        <v>32580526</v>
      </c>
      <c r="F91" s="124" t="s">
        <v>47</v>
      </c>
      <c r="G91" s="124" t="s">
        <v>320</v>
      </c>
      <c r="H91" s="141" t="s">
        <v>451</v>
      </c>
    </row>
  </sheetData>
  <autoFilter ref="D1:H91" xr:uid="{C8ECEA6E-A151-4421-8BAC-B339430E7020}"/>
  <sortState xmlns:xlrd2="http://schemas.microsoft.com/office/spreadsheetml/2017/richdata2" ref="L2:O63">
    <sortCondition ref="L3:L63"/>
    <sortCondition ref="M3:M63"/>
  </sortState>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8B6F-5292-4277-B8E5-5021C6906BF1}">
  <sheetPr>
    <pageSetUpPr fitToPage="1"/>
  </sheetPr>
  <dimension ref="A1:F29"/>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IF(F29&gt;0,"Value of Free Materials","")</f>
        <v/>
      </c>
    </row>
    <row r="4" spans="1:6" ht="15.6" x14ac:dyDescent="0.3">
      <c r="A4" s="20" t="s">
        <v>98</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113</v>
      </c>
      <c r="B7" s="116" t="s">
        <v>105</v>
      </c>
      <c r="C7" s="8">
        <v>114</v>
      </c>
      <c r="D7" s="100">
        <f>D1</f>
        <v>0</v>
      </c>
      <c r="E7" s="101">
        <f>C7*D7</f>
        <v>0</v>
      </c>
      <c r="F7" s="135"/>
    </row>
    <row r="8" spans="1:6" x14ac:dyDescent="0.3">
      <c r="A8" s="11" t="s">
        <v>10</v>
      </c>
      <c r="B8" s="117"/>
      <c r="C8" s="6"/>
      <c r="D8" s="102"/>
      <c r="E8" s="103"/>
      <c r="F8" s="135"/>
    </row>
    <row r="9" spans="1:6" x14ac:dyDescent="0.3">
      <c r="A9" s="13" t="s">
        <v>100</v>
      </c>
      <c r="B9" s="118" t="s">
        <v>106</v>
      </c>
      <c r="C9" s="8">
        <v>98.5</v>
      </c>
      <c r="D9" s="100"/>
      <c r="E9" s="101">
        <f>C9*D9</f>
        <v>0</v>
      </c>
      <c r="F9" s="135"/>
    </row>
    <row r="10" spans="1:6" x14ac:dyDescent="0.3">
      <c r="A10" s="18" t="s">
        <v>45</v>
      </c>
      <c r="B10" s="15"/>
      <c r="C10" s="16"/>
      <c r="D10" s="104"/>
      <c r="E10" s="105"/>
      <c r="F10" s="135"/>
    </row>
    <row r="11" spans="1:6" x14ac:dyDescent="0.3">
      <c r="A11" s="11" t="s">
        <v>11</v>
      </c>
      <c r="B11" s="3"/>
      <c r="C11" s="4"/>
      <c r="D11" s="102"/>
      <c r="E11" s="103"/>
      <c r="F11" s="135"/>
    </row>
    <row r="12" spans="1:6" ht="24.6" x14ac:dyDescent="0.3">
      <c r="A12" s="13" t="s">
        <v>116</v>
      </c>
      <c r="B12" s="9" t="s">
        <v>107</v>
      </c>
      <c r="C12" s="29" t="s">
        <v>47</v>
      </c>
      <c r="D12" s="106">
        <f>IF(FLOOR(SUM($D$7+$D$9)/20,1)&gt;$D$2,$D$2,FLOOR(SUM($D$7+$D$9)/20,1))</f>
        <v>0</v>
      </c>
      <c r="E12" s="107" t="s">
        <v>47</v>
      </c>
      <c r="F12" s="136">
        <f>D12*C13</f>
        <v>0</v>
      </c>
    </row>
    <row r="13" spans="1:6" x14ac:dyDescent="0.3">
      <c r="A13" s="25" t="s">
        <v>114</v>
      </c>
      <c r="B13" s="9" t="s">
        <v>107</v>
      </c>
      <c r="C13" s="8">
        <v>150</v>
      </c>
      <c r="D13" s="100">
        <f>IF($D$1&lt;20,$D$2,($D$2-D12))</f>
        <v>0</v>
      </c>
      <c r="E13" s="101">
        <f>C13*D13</f>
        <v>0</v>
      </c>
      <c r="F13" s="135"/>
    </row>
    <row r="14" spans="1:6" ht="24.6" x14ac:dyDescent="0.3">
      <c r="A14" s="13" t="s">
        <v>115</v>
      </c>
      <c r="B14" s="9" t="s">
        <v>108</v>
      </c>
      <c r="C14" s="29" t="s">
        <v>47</v>
      </c>
      <c r="D14" s="106">
        <f>IF(FLOOR(SUM($D$7+$D$9)/20,1)&gt;$D$2,$D$2,FLOOR(SUM($D$7+$D$9)/20,1))</f>
        <v>0</v>
      </c>
      <c r="E14" s="107" t="s">
        <v>47</v>
      </c>
      <c r="F14" s="136">
        <f>D14*C15</f>
        <v>0</v>
      </c>
    </row>
    <row r="15" spans="1:6" x14ac:dyDescent="0.3">
      <c r="A15" s="25" t="s">
        <v>117</v>
      </c>
      <c r="B15" s="9" t="s">
        <v>108</v>
      </c>
      <c r="C15" s="8">
        <v>39.25</v>
      </c>
      <c r="D15" s="100">
        <f>IF($D$1&lt;20,$D$2,($D$2-D14))</f>
        <v>0</v>
      </c>
      <c r="E15" s="101">
        <f t="shared" ref="E15:E26" si="0">C15*D15</f>
        <v>0</v>
      </c>
      <c r="F15" s="135"/>
    </row>
    <row r="16" spans="1:6" ht="15" customHeight="1" x14ac:dyDescent="0.3">
      <c r="A16" s="13" t="s">
        <v>101</v>
      </c>
      <c r="B16" s="9" t="s">
        <v>109</v>
      </c>
      <c r="C16" s="8">
        <v>168</v>
      </c>
      <c r="D16" s="100"/>
      <c r="E16" s="101">
        <f t="shared" si="0"/>
        <v>0</v>
      </c>
      <c r="F16" s="135"/>
    </row>
    <row r="17" spans="1:6" x14ac:dyDescent="0.3">
      <c r="A17" s="25" t="s">
        <v>102</v>
      </c>
      <c r="B17" s="26" t="s">
        <v>110</v>
      </c>
      <c r="C17" s="8">
        <v>62.5</v>
      </c>
      <c r="D17" s="100"/>
      <c r="E17" s="101">
        <f t="shared" si="0"/>
        <v>0</v>
      </c>
      <c r="F17" s="135"/>
    </row>
    <row r="18" spans="1:6" x14ac:dyDescent="0.3">
      <c r="A18" s="25" t="s">
        <v>16</v>
      </c>
      <c r="B18" s="9" t="s">
        <v>32</v>
      </c>
      <c r="C18" s="8">
        <v>13</v>
      </c>
      <c r="D18" s="100"/>
      <c r="E18" s="101">
        <f t="shared" si="0"/>
        <v>0</v>
      </c>
      <c r="F18" s="135"/>
    </row>
    <row r="19" spans="1:6" x14ac:dyDescent="0.3">
      <c r="A19" s="25" t="s">
        <v>17</v>
      </c>
      <c r="B19" s="9" t="s">
        <v>33</v>
      </c>
      <c r="C19" s="8">
        <v>22.5</v>
      </c>
      <c r="D19" s="100"/>
      <c r="E19" s="101">
        <f t="shared" si="0"/>
        <v>0</v>
      </c>
      <c r="F19" s="135"/>
    </row>
    <row r="20" spans="1:6" x14ac:dyDescent="0.3">
      <c r="A20" s="25" t="s">
        <v>103</v>
      </c>
      <c r="B20" s="26" t="s">
        <v>111</v>
      </c>
      <c r="C20" s="8">
        <v>12.5</v>
      </c>
      <c r="D20" s="100"/>
      <c r="E20" s="101">
        <f t="shared" si="0"/>
        <v>0</v>
      </c>
      <c r="F20" s="135"/>
    </row>
    <row r="21" spans="1:6" x14ac:dyDescent="0.3">
      <c r="A21" s="25" t="s">
        <v>19</v>
      </c>
      <c r="B21" s="26" t="s">
        <v>35</v>
      </c>
      <c r="C21" s="8">
        <v>67.5</v>
      </c>
      <c r="D21" s="100"/>
      <c r="E21" s="101">
        <f t="shared" si="0"/>
        <v>0</v>
      </c>
      <c r="F21" s="135"/>
    </row>
    <row r="22" spans="1:6" x14ac:dyDescent="0.3">
      <c r="A22" s="25" t="s">
        <v>20</v>
      </c>
      <c r="B22" s="9" t="s">
        <v>36</v>
      </c>
      <c r="C22" s="8">
        <v>94.5</v>
      </c>
      <c r="D22" s="100"/>
      <c r="E22" s="101">
        <f t="shared" si="0"/>
        <v>0</v>
      </c>
      <c r="F22" s="135"/>
    </row>
    <row r="23" spans="1:6" x14ac:dyDescent="0.3">
      <c r="A23" s="25" t="s">
        <v>21</v>
      </c>
      <c r="B23" s="9" t="s">
        <v>37</v>
      </c>
      <c r="C23" s="8">
        <v>22.5</v>
      </c>
      <c r="D23" s="100"/>
      <c r="E23" s="101">
        <f t="shared" si="0"/>
        <v>0</v>
      </c>
      <c r="F23" s="135"/>
    </row>
    <row r="24" spans="1:6" x14ac:dyDescent="0.3">
      <c r="A24" s="25" t="s">
        <v>104</v>
      </c>
      <c r="B24" s="27" t="s">
        <v>112</v>
      </c>
      <c r="C24" s="8">
        <v>12.5</v>
      </c>
      <c r="D24" s="100"/>
      <c r="E24" s="101">
        <f t="shared" si="0"/>
        <v>0</v>
      </c>
      <c r="F24" s="135"/>
    </row>
    <row r="25" spans="1:6" x14ac:dyDescent="0.3">
      <c r="A25" s="25" t="s">
        <v>23</v>
      </c>
      <c r="B25" s="27" t="s">
        <v>39</v>
      </c>
      <c r="C25" s="8">
        <v>67.5</v>
      </c>
      <c r="D25" s="100"/>
      <c r="E25" s="101">
        <f t="shared" si="0"/>
        <v>0</v>
      </c>
      <c r="F25" s="135"/>
    </row>
    <row r="26" spans="1:6" x14ac:dyDescent="0.3">
      <c r="A26" s="25" t="s">
        <v>24</v>
      </c>
      <c r="B26" s="27" t="s">
        <v>40</v>
      </c>
      <c r="C26" s="8">
        <v>94.5</v>
      </c>
      <c r="D26" s="100"/>
      <c r="E26" s="101">
        <f t="shared" si="0"/>
        <v>0</v>
      </c>
      <c r="F26" s="135"/>
    </row>
    <row r="27" spans="1:6" x14ac:dyDescent="0.3">
      <c r="A27" s="11" t="s">
        <v>25</v>
      </c>
      <c r="B27" s="3"/>
      <c r="C27" s="4"/>
      <c r="D27" s="102"/>
      <c r="E27" s="103"/>
      <c r="F27" s="135"/>
    </row>
    <row r="28" spans="1:6" ht="24.6" x14ac:dyDescent="0.3">
      <c r="A28" s="28" t="s">
        <v>395</v>
      </c>
      <c r="B28" s="14" t="s">
        <v>41</v>
      </c>
      <c r="C28" s="132" t="s">
        <v>47</v>
      </c>
      <c r="D28" s="133">
        <f>D2</f>
        <v>0</v>
      </c>
      <c r="E28" s="134" t="s">
        <v>47</v>
      </c>
      <c r="F28" s="136">
        <f>D28*800</f>
        <v>0</v>
      </c>
    </row>
    <row r="29" spans="1:6" x14ac:dyDescent="0.3">
      <c r="A29" s="7"/>
      <c r="B29" s="7"/>
      <c r="C29" s="7"/>
      <c r="D29" s="115" t="s">
        <v>71</v>
      </c>
      <c r="E29" s="131">
        <f>SUM(E7:E28)</f>
        <v>0</v>
      </c>
      <c r="F29" s="136">
        <f>SUM(F5:F28)</f>
        <v>0</v>
      </c>
    </row>
  </sheetData>
  <sheetProtection algorithmName="SHA-512" hashValue="H5snprhFtTQk/evklhMIccZq95JG/98irKEu3dCBF2NAiRSFTlJ8yHn45s2rBIJxoxkLQgvy3Q5EoxjLzOQMFQ==" saltValue="5b0SaEVOA7Lcf5cKiJnUEw==" spinCount="100000" sheet="1" objects="1" scenarios="1" formatCells="0" formatColumns="0" formatRows="0" insertHyperlinks="0"/>
  <conditionalFormatting sqref="B3">
    <cfRule type="duplicateValues" dxfId="13" priority="1"/>
  </conditionalFormatting>
  <hyperlinks>
    <hyperlink ref="A1" location="'Order Summary'!E15" display="View Order Summary Tab" xr:uid="{BC42A104-D078-4627-8BEE-7D76E7529B84}"/>
    <hyperlink ref="D29" location="'Order Summary'!E15" display="Grade 1 Subtotal" xr:uid="{FB347616-84C0-447C-8B5B-D248DFC56C52}"/>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FD49C-715E-4793-A24D-56D1AE9F86BA}">
  <sheetPr>
    <pageSetUpPr fitToPage="1"/>
  </sheetPr>
  <dimension ref="A1:F29"/>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96" t="str">
        <f>IF(F29&gt;0,"Value of Free Materials","")</f>
        <v/>
      </c>
    </row>
    <row r="4" spans="1:6" ht="15.6" x14ac:dyDescent="0.3">
      <c r="A4" s="20" t="s">
        <v>118</v>
      </c>
      <c r="B4" s="110"/>
      <c r="C4" s="110"/>
      <c r="D4" s="110"/>
      <c r="E4" s="111"/>
    </row>
    <row r="5" spans="1:6" x14ac:dyDescent="0.3">
      <c r="A5" s="18" t="s">
        <v>99</v>
      </c>
      <c r="B5" s="15"/>
      <c r="C5" s="16"/>
      <c r="D5" s="17"/>
      <c r="E5" s="19"/>
      <c r="F5" s="135"/>
    </row>
    <row r="6" spans="1:6" x14ac:dyDescent="0.3">
      <c r="A6" s="11" t="s">
        <v>119</v>
      </c>
      <c r="B6" s="5"/>
      <c r="C6" s="6"/>
      <c r="D6" s="2"/>
      <c r="E6" s="10"/>
      <c r="F6" s="135"/>
    </row>
    <row r="7" spans="1:6" ht="39.6" x14ac:dyDescent="0.3">
      <c r="A7" s="12" t="s">
        <v>135</v>
      </c>
      <c r="B7" s="116" t="s">
        <v>120</v>
      </c>
      <c r="C7" s="8">
        <v>114</v>
      </c>
      <c r="D7" s="100">
        <f>D1</f>
        <v>0</v>
      </c>
      <c r="E7" s="101">
        <f>C7*D7</f>
        <v>0</v>
      </c>
      <c r="F7" s="135"/>
    </row>
    <row r="8" spans="1:6" x14ac:dyDescent="0.3">
      <c r="A8" s="11" t="s">
        <v>121</v>
      </c>
      <c r="B8" s="117"/>
      <c r="C8" s="6"/>
      <c r="D8" s="102"/>
      <c r="E8" s="103"/>
      <c r="F8" s="135"/>
    </row>
    <row r="9" spans="1:6" x14ac:dyDescent="0.3">
      <c r="A9" s="13" t="s">
        <v>122</v>
      </c>
      <c r="B9" s="118" t="s">
        <v>123</v>
      </c>
      <c r="C9" s="8">
        <v>98.5</v>
      </c>
      <c r="D9" s="100"/>
      <c r="E9" s="101">
        <f>C9*D9</f>
        <v>0</v>
      </c>
      <c r="F9" s="135"/>
    </row>
    <row r="10" spans="1:6" x14ac:dyDescent="0.3">
      <c r="A10" s="18" t="s">
        <v>45</v>
      </c>
      <c r="B10" s="15"/>
      <c r="C10" s="16"/>
      <c r="D10" s="104"/>
      <c r="E10" s="105"/>
      <c r="F10" s="135"/>
    </row>
    <row r="11" spans="1:6" x14ac:dyDescent="0.3">
      <c r="A11" s="11" t="s">
        <v>124</v>
      </c>
      <c r="B11" s="3"/>
      <c r="C11" s="4"/>
      <c r="D11" s="102"/>
      <c r="E11" s="103"/>
      <c r="F11" s="135"/>
    </row>
    <row r="12" spans="1:6" ht="24.6" x14ac:dyDescent="0.3">
      <c r="A12" s="13" t="s">
        <v>136</v>
      </c>
      <c r="B12" s="9" t="s">
        <v>129</v>
      </c>
      <c r="C12" s="29" t="s">
        <v>47</v>
      </c>
      <c r="D12" s="106">
        <f>IF(FLOOR(SUM($D$7+$D$9)/20,1)&gt;$D$2,$D$2,FLOOR(SUM($D$7+$D$9)/20,1))</f>
        <v>0</v>
      </c>
      <c r="E12" s="107" t="s">
        <v>47</v>
      </c>
      <c r="F12" s="136">
        <f>D12*C13</f>
        <v>0</v>
      </c>
    </row>
    <row r="13" spans="1:6" x14ac:dyDescent="0.3">
      <c r="A13" s="25" t="s">
        <v>137</v>
      </c>
      <c r="B13" s="9" t="s">
        <v>129</v>
      </c>
      <c r="C13" s="8">
        <v>150</v>
      </c>
      <c r="D13" s="100">
        <f>IF($D$1&lt;20,$D$2,($D$2-D12))</f>
        <v>0</v>
      </c>
      <c r="E13" s="101">
        <f>C13*D13</f>
        <v>0</v>
      </c>
      <c r="F13" s="135"/>
    </row>
    <row r="14" spans="1:6" ht="24.6" x14ac:dyDescent="0.3">
      <c r="A14" s="13" t="s">
        <v>138</v>
      </c>
      <c r="B14" s="9" t="s">
        <v>130</v>
      </c>
      <c r="C14" s="29" t="s">
        <v>47</v>
      </c>
      <c r="D14" s="106">
        <f>IF(FLOOR(SUM($D$7+$D$9)/20,1)&gt;$D$2,$D$2,FLOOR(SUM($D$7+$D$9)/20,1))</f>
        <v>0</v>
      </c>
      <c r="E14" s="107" t="s">
        <v>47</v>
      </c>
      <c r="F14" s="136">
        <f>D14*C15</f>
        <v>0</v>
      </c>
    </row>
    <row r="15" spans="1:6" x14ac:dyDescent="0.3">
      <c r="A15" s="25" t="s">
        <v>139</v>
      </c>
      <c r="B15" s="9" t="s">
        <v>130</v>
      </c>
      <c r="C15" s="8">
        <v>39.25</v>
      </c>
      <c r="D15" s="100">
        <f>IF($D$1&lt;20,$D$2,($D$2-D14))</f>
        <v>0</v>
      </c>
      <c r="E15" s="101">
        <f t="shared" ref="E15:E26" si="0">C15*D15</f>
        <v>0</v>
      </c>
      <c r="F15" s="135"/>
    </row>
    <row r="16" spans="1:6" ht="15" customHeight="1" x14ac:dyDescent="0.3">
      <c r="A16" s="13" t="s">
        <v>125</v>
      </c>
      <c r="B16" s="9" t="s">
        <v>131</v>
      </c>
      <c r="C16" s="8">
        <v>168</v>
      </c>
      <c r="D16" s="100"/>
      <c r="E16" s="101">
        <f t="shared" si="0"/>
        <v>0</v>
      </c>
      <c r="F16" s="135"/>
    </row>
    <row r="17" spans="1:6" x14ac:dyDescent="0.3">
      <c r="A17" s="25" t="s">
        <v>126</v>
      </c>
      <c r="B17" s="26" t="s">
        <v>132</v>
      </c>
      <c r="C17" s="8">
        <v>62.5</v>
      </c>
      <c r="D17" s="100"/>
      <c r="E17" s="101">
        <f t="shared" si="0"/>
        <v>0</v>
      </c>
      <c r="F17" s="135"/>
    </row>
    <row r="18" spans="1:6" x14ac:dyDescent="0.3">
      <c r="A18" s="25" t="s">
        <v>16</v>
      </c>
      <c r="B18" s="9" t="s">
        <v>32</v>
      </c>
      <c r="C18" s="8">
        <v>13</v>
      </c>
      <c r="D18" s="100"/>
      <c r="E18" s="101">
        <f t="shared" si="0"/>
        <v>0</v>
      </c>
      <c r="F18" s="135"/>
    </row>
    <row r="19" spans="1:6" x14ac:dyDescent="0.3">
      <c r="A19" s="25" t="s">
        <v>17</v>
      </c>
      <c r="B19" s="9" t="s">
        <v>33</v>
      </c>
      <c r="C19" s="8">
        <v>22.5</v>
      </c>
      <c r="D19" s="100"/>
      <c r="E19" s="101">
        <f t="shared" si="0"/>
        <v>0</v>
      </c>
      <c r="F19" s="135"/>
    </row>
    <row r="20" spans="1:6" x14ac:dyDescent="0.3">
      <c r="A20" s="25" t="s">
        <v>127</v>
      </c>
      <c r="B20" s="26" t="s">
        <v>133</v>
      </c>
      <c r="C20" s="8">
        <v>12.5</v>
      </c>
      <c r="D20" s="100"/>
      <c r="E20" s="101">
        <f t="shared" si="0"/>
        <v>0</v>
      </c>
      <c r="F20" s="135"/>
    </row>
    <row r="21" spans="1:6" x14ac:dyDescent="0.3">
      <c r="A21" s="25" t="s">
        <v>19</v>
      </c>
      <c r="B21" s="26" t="s">
        <v>35</v>
      </c>
      <c r="C21" s="8">
        <v>67.5</v>
      </c>
      <c r="D21" s="100"/>
      <c r="E21" s="101">
        <f t="shared" si="0"/>
        <v>0</v>
      </c>
      <c r="F21" s="135"/>
    </row>
    <row r="22" spans="1:6" x14ac:dyDescent="0.3">
      <c r="A22" s="25" t="s">
        <v>20</v>
      </c>
      <c r="B22" s="9" t="s">
        <v>36</v>
      </c>
      <c r="C22" s="8">
        <v>94.5</v>
      </c>
      <c r="D22" s="100"/>
      <c r="E22" s="101">
        <f t="shared" si="0"/>
        <v>0</v>
      </c>
      <c r="F22" s="135"/>
    </row>
    <row r="23" spans="1:6" x14ac:dyDescent="0.3">
      <c r="A23" s="25" t="s">
        <v>21</v>
      </c>
      <c r="B23" s="9" t="s">
        <v>37</v>
      </c>
      <c r="C23" s="8">
        <v>22.5</v>
      </c>
      <c r="D23" s="100"/>
      <c r="E23" s="101">
        <f t="shared" si="0"/>
        <v>0</v>
      </c>
      <c r="F23" s="135"/>
    </row>
    <row r="24" spans="1:6" x14ac:dyDescent="0.3">
      <c r="A24" s="25" t="s">
        <v>128</v>
      </c>
      <c r="B24" s="27" t="s">
        <v>134</v>
      </c>
      <c r="C24" s="8">
        <v>12.5</v>
      </c>
      <c r="D24" s="100"/>
      <c r="E24" s="101">
        <f t="shared" si="0"/>
        <v>0</v>
      </c>
      <c r="F24" s="135"/>
    </row>
    <row r="25" spans="1:6" x14ac:dyDescent="0.3">
      <c r="A25" s="25" t="s">
        <v>23</v>
      </c>
      <c r="B25" s="27" t="s">
        <v>39</v>
      </c>
      <c r="C25" s="8">
        <v>67.5</v>
      </c>
      <c r="D25" s="100"/>
      <c r="E25" s="101">
        <f t="shared" si="0"/>
        <v>0</v>
      </c>
      <c r="F25" s="135"/>
    </row>
    <row r="26" spans="1:6" x14ac:dyDescent="0.3">
      <c r="A26" s="25" t="s">
        <v>24</v>
      </c>
      <c r="B26" s="27" t="s">
        <v>40</v>
      </c>
      <c r="C26" s="8">
        <v>94.5</v>
      </c>
      <c r="D26" s="100"/>
      <c r="E26" s="101">
        <f t="shared" si="0"/>
        <v>0</v>
      </c>
      <c r="F26" s="135"/>
    </row>
    <row r="27" spans="1:6" x14ac:dyDescent="0.3">
      <c r="A27" s="11" t="s">
        <v>25</v>
      </c>
      <c r="B27" s="3"/>
      <c r="C27" s="4"/>
      <c r="D27" s="102"/>
      <c r="E27" s="103"/>
      <c r="F27" s="135"/>
    </row>
    <row r="28" spans="1:6" ht="24.6" x14ac:dyDescent="0.3">
      <c r="A28" s="28" t="s">
        <v>395</v>
      </c>
      <c r="B28" s="14" t="s">
        <v>41</v>
      </c>
      <c r="C28" s="132" t="s">
        <v>47</v>
      </c>
      <c r="D28" s="133">
        <f>D2</f>
        <v>0</v>
      </c>
      <c r="E28" s="134" t="s">
        <v>47</v>
      </c>
      <c r="F28" s="136">
        <f>D28*800</f>
        <v>0</v>
      </c>
    </row>
    <row r="29" spans="1:6" x14ac:dyDescent="0.3">
      <c r="A29" s="7"/>
      <c r="B29" s="7"/>
      <c r="C29" s="7"/>
      <c r="D29" s="115" t="s">
        <v>72</v>
      </c>
      <c r="E29" s="131">
        <f>SUM(E7:E28)</f>
        <v>0</v>
      </c>
      <c r="F29" s="136">
        <f>SUM(F5:F28)</f>
        <v>0</v>
      </c>
    </row>
  </sheetData>
  <sheetProtection algorithmName="SHA-512" hashValue="j6iuoZAHoZQ3ssU8j4Xmx8tDkQd7sT8eLUorpu0phRboin0Mi5pWV6XMtsIVc+0BQxRXcvib4cnJxlxkPxt45A==" saltValue="E5u0y7z5NjRR1SDKTqgK1g==" spinCount="100000" sheet="1" objects="1" scenarios="1" formatCells="0" formatColumns="0" formatRows="0" insertHyperlinks="0"/>
  <conditionalFormatting sqref="B3">
    <cfRule type="duplicateValues" dxfId="12" priority="1"/>
  </conditionalFormatting>
  <hyperlinks>
    <hyperlink ref="A1" location="'Order Summary'!E15" display="View Order Summary Tab" xr:uid="{F9A00A07-5209-4DEA-8751-C6258C4E7DF1}"/>
    <hyperlink ref="D29" location="'Order Summary'!E15" display="Grade 2 Subtotal" xr:uid="{9DFB50E8-6691-459F-8C23-B98838FD227E}"/>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11A2-1709-4EDD-B314-95149E49E250}">
  <sheetPr>
    <pageSetUpPr fitToPage="1"/>
  </sheetPr>
  <dimension ref="A1:F29"/>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96" t="str">
        <f>IF(F29&gt;0,"Value of Free Materials","")</f>
        <v/>
      </c>
    </row>
    <row r="4" spans="1:6" ht="15.6" x14ac:dyDescent="0.3">
      <c r="A4" s="20" t="s">
        <v>140</v>
      </c>
      <c r="B4" s="110"/>
      <c r="C4" s="110"/>
      <c r="D4" s="110"/>
      <c r="E4" s="111"/>
    </row>
    <row r="5" spans="1:6" x14ac:dyDescent="0.3">
      <c r="A5" s="18" t="s">
        <v>99</v>
      </c>
      <c r="B5" s="15"/>
      <c r="C5" s="16"/>
      <c r="D5" s="17"/>
      <c r="E5" s="19"/>
      <c r="F5" s="135"/>
    </row>
    <row r="6" spans="1:6" x14ac:dyDescent="0.3">
      <c r="A6" s="11" t="s">
        <v>9</v>
      </c>
      <c r="B6" s="5"/>
      <c r="C6" s="6"/>
      <c r="D6" s="2"/>
      <c r="E6" s="10"/>
      <c r="F6" s="135"/>
    </row>
    <row r="7" spans="1:6" ht="39.6" x14ac:dyDescent="0.3">
      <c r="A7" s="12" t="s">
        <v>141</v>
      </c>
      <c r="B7" s="116" t="s">
        <v>142</v>
      </c>
      <c r="C7" s="8">
        <v>114</v>
      </c>
      <c r="D7" s="100">
        <f>D1</f>
        <v>0</v>
      </c>
      <c r="E7" s="101">
        <f>C7*D7</f>
        <v>0</v>
      </c>
      <c r="F7" s="135"/>
    </row>
    <row r="8" spans="1:6" x14ac:dyDescent="0.3">
      <c r="A8" s="11" t="s">
        <v>143</v>
      </c>
      <c r="B8" s="117"/>
      <c r="C8" s="6"/>
      <c r="D8" s="102"/>
      <c r="E8" s="103"/>
      <c r="F8" s="135"/>
    </row>
    <row r="9" spans="1:6" x14ac:dyDescent="0.3">
      <c r="A9" s="13" t="s">
        <v>144</v>
      </c>
      <c r="B9" s="118" t="s">
        <v>145</v>
      </c>
      <c r="C9" s="8">
        <v>98.5</v>
      </c>
      <c r="D9" s="100"/>
      <c r="E9" s="101">
        <f>C9*D9</f>
        <v>0</v>
      </c>
      <c r="F9" s="135"/>
    </row>
    <row r="10" spans="1:6" x14ac:dyDescent="0.3">
      <c r="A10" s="18" t="s">
        <v>45</v>
      </c>
      <c r="B10" s="15"/>
      <c r="C10" s="16"/>
      <c r="D10" s="104"/>
      <c r="E10" s="105"/>
      <c r="F10" s="135"/>
    </row>
    <row r="11" spans="1:6" x14ac:dyDescent="0.3">
      <c r="A11" s="11" t="s">
        <v>124</v>
      </c>
      <c r="B11" s="3"/>
      <c r="C11" s="4"/>
      <c r="D11" s="102"/>
      <c r="E11" s="103"/>
      <c r="F11" s="135"/>
    </row>
    <row r="12" spans="1:6" ht="24.6" x14ac:dyDescent="0.3">
      <c r="A12" s="13" t="s">
        <v>150</v>
      </c>
      <c r="B12" s="9" t="s">
        <v>154</v>
      </c>
      <c r="C12" s="29" t="s">
        <v>47</v>
      </c>
      <c r="D12" s="106">
        <f>IF(FLOOR(SUM($D$7+$D$9)/20,1)&gt;$D$2,$D$2,FLOOR(SUM($D$7+$D$9)/20,1))</f>
        <v>0</v>
      </c>
      <c r="E12" s="107" t="s">
        <v>47</v>
      </c>
      <c r="F12" s="136">
        <f>D12*C13</f>
        <v>0</v>
      </c>
    </row>
    <row r="13" spans="1:6" x14ac:dyDescent="0.3">
      <c r="A13" s="25" t="s">
        <v>151</v>
      </c>
      <c r="B13" s="9" t="s">
        <v>154</v>
      </c>
      <c r="C13" s="8">
        <v>150</v>
      </c>
      <c r="D13" s="100">
        <f>IF($D$1&lt;20,$D$2,($D$2-D12))</f>
        <v>0</v>
      </c>
      <c r="E13" s="101">
        <f>C13*D13</f>
        <v>0</v>
      </c>
      <c r="F13" s="135"/>
    </row>
    <row r="14" spans="1:6" ht="24.6" x14ac:dyDescent="0.3">
      <c r="A14" s="13" t="s">
        <v>152</v>
      </c>
      <c r="B14" s="9" t="s">
        <v>155</v>
      </c>
      <c r="C14" s="29" t="s">
        <v>47</v>
      </c>
      <c r="D14" s="106">
        <f>IF(FLOOR(SUM($D$7+$D$9)/20,1)&gt;$D$2,$D$2,FLOOR(SUM($D$7+$D$9)/20,1))</f>
        <v>0</v>
      </c>
      <c r="E14" s="107" t="s">
        <v>47</v>
      </c>
      <c r="F14" s="136">
        <f>D14*C15</f>
        <v>0</v>
      </c>
    </row>
    <row r="15" spans="1:6" x14ac:dyDescent="0.3">
      <c r="A15" s="25" t="s">
        <v>153</v>
      </c>
      <c r="B15" s="9" t="s">
        <v>155</v>
      </c>
      <c r="C15" s="8">
        <v>39.25</v>
      </c>
      <c r="D15" s="100">
        <f>IF($D$1&lt;20,$D$2,($D$2-D14))</f>
        <v>0</v>
      </c>
      <c r="E15" s="101">
        <f t="shared" ref="E15:E26" si="0">C15*D15</f>
        <v>0</v>
      </c>
      <c r="F15" s="135"/>
    </row>
    <row r="16" spans="1:6" ht="15" customHeight="1" x14ac:dyDescent="0.3">
      <c r="A16" s="13" t="s">
        <v>146</v>
      </c>
      <c r="B16" s="9" t="s">
        <v>156</v>
      </c>
      <c r="C16" s="8">
        <v>168</v>
      </c>
      <c r="D16" s="100"/>
      <c r="E16" s="101">
        <f t="shared" si="0"/>
        <v>0</v>
      </c>
      <c r="F16" s="135"/>
    </row>
    <row r="17" spans="1:6" x14ac:dyDescent="0.3">
      <c r="A17" s="25" t="s">
        <v>147</v>
      </c>
      <c r="B17" s="26" t="s">
        <v>157</v>
      </c>
      <c r="C17" s="8">
        <v>62.5</v>
      </c>
      <c r="D17" s="100"/>
      <c r="E17" s="101">
        <f t="shared" si="0"/>
        <v>0</v>
      </c>
      <c r="F17" s="135"/>
    </row>
    <row r="18" spans="1:6" x14ac:dyDescent="0.3">
      <c r="A18" s="25" t="s">
        <v>16</v>
      </c>
      <c r="B18" s="9" t="s">
        <v>32</v>
      </c>
      <c r="C18" s="8">
        <v>13</v>
      </c>
      <c r="D18" s="100"/>
      <c r="E18" s="101">
        <f t="shared" si="0"/>
        <v>0</v>
      </c>
      <c r="F18" s="135"/>
    </row>
    <row r="19" spans="1:6" x14ac:dyDescent="0.3">
      <c r="A19" s="25" t="s">
        <v>17</v>
      </c>
      <c r="B19" s="9" t="s">
        <v>33</v>
      </c>
      <c r="C19" s="8">
        <v>22.5</v>
      </c>
      <c r="D19" s="100"/>
      <c r="E19" s="101">
        <f t="shared" si="0"/>
        <v>0</v>
      </c>
      <c r="F19" s="135"/>
    </row>
    <row r="20" spans="1:6" x14ac:dyDescent="0.3">
      <c r="A20" s="25" t="s">
        <v>148</v>
      </c>
      <c r="B20" s="26" t="s">
        <v>158</v>
      </c>
      <c r="C20" s="8">
        <v>12.5</v>
      </c>
      <c r="D20" s="100"/>
      <c r="E20" s="101">
        <f t="shared" si="0"/>
        <v>0</v>
      </c>
      <c r="F20" s="135"/>
    </row>
    <row r="21" spans="1:6" x14ac:dyDescent="0.3">
      <c r="A21" s="25" t="s">
        <v>19</v>
      </c>
      <c r="B21" s="26" t="s">
        <v>35</v>
      </c>
      <c r="C21" s="8">
        <v>67.5</v>
      </c>
      <c r="D21" s="100"/>
      <c r="E21" s="101">
        <f t="shared" si="0"/>
        <v>0</v>
      </c>
      <c r="F21" s="135"/>
    </row>
    <row r="22" spans="1:6" x14ac:dyDescent="0.3">
      <c r="A22" s="25" t="s">
        <v>20</v>
      </c>
      <c r="B22" s="9" t="s">
        <v>36</v>
      </c>
      <c r="C22" s="8">
        <v>94.5</v>
      </c>
      <c r="D22" s="100"/>
      <c r="E22" s="101">
        <f t="shared" si="0"/>
        <v>0</v>
      </c>
      <c r="F22" s="135"/>
    </row>
    <row r="23" spans="1:6" x14ac:dyDescent="0.3">
      <c r="A23" s="25" t="s">
        <v>149</v>
      </c>
      <c r="B23" s="9" t="s">
        <v>159</v>
      </c>
      <c r="C23" s="8">
        <v>12.5</v>
      </c>
      <c r="D23" s="100"/>
      <c r="E23" s="101">
        <f t="shared" si="0"/>
        <v>0</v>
      </c>
      <c r="F23" s="135"/>
    </row>
    <row r="24" spans="1:6" x14ac:dyDescent="0.3">
      <c r="A24" s="25" t="s">
        <v>23</v>
      </c>
      <c r="B24" s="27" t="s">
        <v>39</v>
      </c>
      <c r="C24" s="8">
        <v>67.5</v>
      </c>
      <c r="D24" s="100"/>
      <c r="E24" s="101">
        <f t="shared" si="0"/>
        <v>0</v>
      </c>
      <c r="F24" s="135"/>
    </row>
    <row r="25" spans="1:6" x14ac:dyDescent="0.3">
      <c r="A25" s="25" t="s">
        <v>24</v>
      </c>
      <c r="B25" s="27" t="s">
        <v>40</v>
      </c>
      <c r="C25" s="8">
        <v>94.5</v>
      </c>
      <c r="D25" s="100"/>
      <c r="E25" s="101">
        <f t="shared" si="0"/>
        <v>0</v>
      </c>
      <c r="F25" s="135"/>
    </row>
    <row r="26" spans="1:6" x14ac:dyDescent="0.3">
      <c r="A26" s="25" t="s">
        <v>21</v>
      </c>
      <c r="B26" s="27" t="s">
        <v>37</v>
      </c>
      <c r="C26" s="8">
        <v>22.5</v>
      </c>
      <c r="D26" s="100"/>
      <c r="E26" s="101">
        <f t="shared" si="0"/>
        <v>0</v>
      </c>
      <c r="F26" s="135"/>
    </row>
    <row r="27" spans="1:6" x14ac:dyDescent="0.3">
      <c r="A27" s="11" t="s">
        <v>25</v>
      </c>
      <c r="B27" s="3"/>
      <c r="C27" s="4"/>
      <c r="D27" s="102"/>
      <c r="E27" s="103"/>
      <c r="F27" s="135"/>
    </row>
    <row r="28" spans="1:6" ht="24.6" x14ac:dyDescent="0.3">
      <c r="A28" s="28" t="s">
        <v>395</v>
      </c>
      <c r="B28" s="14" t="s">
        <v>41</v>
      </c>
      <c r="C28" s="132" t="s">
        <v>47</v>
      </c>
      <c r="D28" s="133">
        <f>D2</f>
        <v>0</v>
      </c>
      <c r="E28" s="134" t="s">
        <v>47</v>
      </c>
      <c r="F28" s="136">
        <f>D28*800</f>
        <v>0</v>
      </c>
    </row>
    <row r="29" spans="1:6" x14ac:dyDescent="0.3">
      <c r="A29" s="7"/>
      <c r="B29" s="7"/>
      <c r="C29" s="7"/>
      <c r="D29" s="109" t="s">
        <v>73</v>
      </c>
      <c r="E29" s="131">
        <f>SUM(E7:E28)</f>
        <v>0</v>
      </c>
      <c r="F29" s="136">
        <f>SUM(F5:F28)</f>
        <v>0</v>
      </c>
    </row>
  </sheetData>
  <sheetProtection algorithmName="SHA-512" hashValue="ShKba2bB+UsZyXl4bCWjb/c6Ue0BhoSoSvJB56DdQ9CYJAVrMSotj7omqDpl6pC5FIfuErAZRFWKpixeqtbXmQ==" saltValue="HX7QEygGWFcz1toz2XapuA==" spinCount="100000" sheet="1" objects="1" scenarios="1" formatCells="0" formatColumns="0" formatRows="0" insertHyperlinks="0"/>
  <conditionalFormatting sqref="B3">
    <cfRule type="duplicateValues" dxfId="11" priority="1"/>
  </conditionalFormatting>
  <hyperlinks>
    <hyperlink ref="A1" location="'Order Summary'!E15" display="View Order Summary Tab" xr:uid="{6794FE33-281E-4390-8588-31426163D569}"/>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DCAB5-545E-4F1B-8D33-1E867857BFA1}">
  <sheetPr>
    <pageSetUpPr fitToPage="1"/>
  </sheetPr>
  <dimension ref="A1:F29"/>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IF(F29&gt;0,"Value of Free Materials","")</f>
        <v/>
      </c>
    </row>
    <row r="4" spans="1:6" ht="15.6" x14ac:dyDescent="0.3">
      <c r="A4" s="20" t="s">
        <v>160</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161</v>
      </c>
      <c r="B7" s="116" t="s">
        <v>162</v>
      </c>
      <c r="C7" s="8">
        <v>114</v>
      </c>
      <c r="D7" s="100">
        <f>D1</f>
        <v>0</v>
      </c>
      <c r="E7" s="101">
        <f>C7*D7</f>
        <v>0</v>
      </c>
      <c r="F7" s="135"/>
    </row>
    <row r="8" spans="1:6" x14ac:dyDescent="0.3">
      <c r="A8" s="11" t="s">
        <v>143</v>
      </c>
      <c r="B8" s="117"/>
      <c r="C8" s="6"/>
      <c r="D8" s="102"/>
      <c r="E8" s="103"/>
      <c r="F8" s="135"/>
    </row>
    <row r="9" spans="1:6" x14ac:dyDescent="0.3">
      <c r="A9" s="13" t="s">
        <v>163</v>
      </c>
      <c r="B9" s="118" t="s">
        <v>164</v>
      </c>
      <c r="C9" s="8">
        <v>98.5</v>
      </c>
      <c r="D9" s="100"/>
      <c r="E9" s="101">
        <f>C9*D9</f>
        <v>0</v>
      </c>
      <c r="F9" s="135"/>
    </row>
    <row r="10" spans="1:6" x14ac:dyDescent="0.3">
      <c r="A10" s="18" t="s">
        <v>45</v>
      </c>
      <c r="B10" s="15"/>
      <c r="C10" s="16"/>
      <c r="D10" s="104"/>
      <c r="E10" s="105"/>
      <c r="F10" s="135"/>
    </row>
    <row r="11" spans="1:6" x14ac:dyDescent="0.3">
      <c r="A11" s="11" t="s">
        <v>124</v>
      </c>
      <c r="B11" s="3"/>
      <c r="C11" s="4"/>
      <c r="D11" s="102"/>
      <c r="E11" s="103"/>
      <c r="F11" s="135"/>
    </row>
    <row r="12" spans="1:6" ht="24.6" x14ac:dyDescent="0.3">
      <c r="A12" s="13" t="s">
        <v>175</v>
      </c>
      <c r="B12" s="9" t="s">
        <v>169</v>
      </c>
      <c r="C12" s="29" t="s">
        <v>47</v>
      </c>
      <c r="D12" s="106">
        <f>IF(FLOOR(SUM($D$7+$D$9)/20,1)&gt;$D$2,$D$2,FLOOR(SUM($D$7+$D$9)/20,1))</f>
        <v>0</v>
      </c>
      <c r="E12" s="107" t="s">
        <v>47</v>
      </c>
      <c r="F12" s="136">
        <f>D12*C13</f>
        <v>0</v>
      </c>
    </row>
    <row r="13" spans="1:6" x14ac:dyDescent="0.3">
      <c r="A13" s="25" t="s">
        <v>176</v>
      </c>
      <c r="B13" s="9" t="s">
        <v>169</v>
      </c>
      <c r="C13" s="8">
        <v>150</v>
      </c>
      <c r="D13" s="100">
        <f>IF($D$1&lt;20,$D$2,($D$2-D12))</f>
        <v>0</v>
      </c>
      <c r="E13" s="101">
        <f>C13*D13</f>
        <v>0</v>
      </c>
      <c r="F13" s="135"/>
    </row>
    <row r="14" spans="1:6" ht="24.6" x14ac:dyDescent="0.3">
      <c r="A14" s="13" t="s">
        <v>177</v>
      </c>
      <c r="B14" s="9" t="s">
        <v>170</v>
      </c>
      <c r="C14" s="29" t="s">
        <v>47</v>
      </c>
      <c r="D14" s="106">
        <f>IF(FLOOR(SUM($D$7+$D$9)/20,1)&gt;$D$2,$D$2,FLOOR(SUM($D$7+$D$9)/20,1))</f>
        <v>0</v>
      </c>
      <c r="E14" s="107" t="s">
        <v>47</v>
      </c>
      <c r="F14" s="136">
        <f>D14*C15</f>
        <v>0</v>
      </c>
    </row>
    <row r="15" spans="1:6" x14ac:dyDescent="0.3">
      <c r="A15" s="25" t="s">
        <v>178</v>
      </c>
      <c r="B15" s="9" t="s">
        <v>170</v>
      </c>
      <c r="C15" s="8">
        <v>39.25</v>
      </c>
      <c r="D15" s="100">
        <f>IF($D$1&lt;20,$D$2,($D$2-D14))</f>
        <v>0</v>
      </c>
      <c r="E15" s="101">
        <f t="shared" ref="E15:E26" si="0">C15*D15</f>
        <v>0</v>
      </c>
      <c r="F15" s="135"/>
    </row>
    <row r="16" spans="1:6" ht="15" customHeight="1" x14ac:dyDescent="0.3">
      <c r="A16" s="13" t="s">
        <v>165</v>
      </c>
      <c r="B16" s="9" t="s">
        <v>171</v>
      </c>
      <c r="C16" s="8">
        <v>168</v>
      </c>
      <c r="D16" s="100"/>
      <c r="E16" s="101">
        <f t="shared" si="0"/>
        <v>0</v>
      </c>
      <c r="F16" s="135"/>
    </row>
    <row r="17" spans="1:6" x14ac:dyDescent="0.3">
      <c r="A17" s="25" t="s">
        <v>166</v>
      </c>
      <c r="B17" s="26" t="s">
        <v>172</v>
      </c>
      <c r="C17" s="8">
        <v>62.5</v>
      </c>
      <c r="D17" s="100"/>
      <c r="E17" s="101">
        <f t="shared" si="0"/>
        <v>0</v>
      </c>
      <c r="F17" s="135"/>
    </row>
    <row r="18" spans="1:6" x14ac:dyDescent="0.3">
      <c r="A18" s="25" t="s">
        <v>16</v>
      </c>
      <c r="B18" s="9" t="s">
        <v>32</v>
      </c>
      <c r="C18" s="8">
        <v>13</v>
      </c>
      <c r="D18" s="100"/>
      <c r="E18" s="101">
        <f t="shared" si="0"/>
        <v>0</v>
      </c>
      <c r="F18" s="135"/>
    </row>
    <row r="19" spans="1:6" x14ac:dyDescent="0.3">
      <c r="A19" s="25" t="s">
        <v>17</v>
      </c>
      <c r="B19" s="9" t="s">
        <v>33</v>
      </c>
      <c r="C19" s="8">
        <v>22.5</v>
      </c>
      <c r="D19" s="100"/>
      <c r="E19" s="101">
        <f t="shared" si="0"/>
        <v>0</v>
      </c>
      <c r="F19" s="135"/>
    </row>
    <row r="20" spans="1:6" x14ac:dyDescent="0.3">
      <c r="A20" s="25" t="s">
        <v>167</v>
      </c>
      <c r="B20" s="26" t="s">
        <v>173</v>
      </c>
      <c r="C20" s="8">
        <v>12.5</v>
      </c>
      <c r="D20" s="100"/>
      <c r="E20" s="101">
        <f t="shared" si="0"/>
        <v>0</v>
      </c>
      <c r="F20" s="135"/>
    </row>
    <row r="21" spans="1:6" x14ac:dyDescent="0.3">
      <c r="A21" s="25" t="s">
        <v>19</v>
      </c>
      <c r="B21" s="26" t="s">
        <v>35</v>
      </c>
      <c r="C21" s="8">
        <v>67.5</v>
      </c>
      <c r="D21" s="100"/>
      <c r="E21" s="101">
        <f t="shared" si="0"/>
        <v>0</v>
      </c>
      <c r="F21" s="135"/>
    </row>
    <row r="22" spans="1:6" x14ac:dyDescent="0.3">
      <c r="A22" s="25" t="s">
        <v>20</v>
      </c>
      <c r="B22" s="9" t="s">
        <v>36</v>
      </c>
      <c r="C22" s="8">
        <v>94.5</v>
      </c>
      <c r="D22" s="100"/>
      <c r="E22" s="101">
        <f t="shared" si="0"/>
        <v>0</v>
      </c>
      <c r="F22" s="135"/>
    </row>
    <row r="23" spans="1:6" x14ac:dyDescent="0.3">
      <c r="A23" s="25" t="s">
        <v>168</v>
      </c>
      <c r="B23" s="9" t="s">
        <v>174</v>
      </c>
      <c r="C23" s="8">
        <v>12.5</v>
      </c>
      <c r="D23" s="100"/>
      <c r="E23" s="101">
        <f t="shared" si="0"/>
        <v>0</v>
      </c>
      <c r="F23" s="135"/>
    </row>
    <row r="24" spans="1:6" x14ac:dyDescent="0.3">
      <c r="A24" s="25" t="s">
        <v>23</v>
      </c>
      <c r="B24" s="27" t="s">
        <v>39</v>
      </c>
      <c r="C24" s="8">
        <v>67.5</v>
      </c>
      <c r="D24" s="100"/>
      <c r="E24" s="101">
        <f t="shared" si="0"/>
        <v>0</v>
      </c>
      <c r="F24" s="135"/>
    </row>
    <row r="25" spans="1:6" x14ac:dyDescent="0.3">
      <c r="A25" s="25" t="s">
        <v>24</v>
      </c>
      <c r="B25" s="27" t="s">
        <v>40</v>
      </c>
      <c r="C25" s="8">
        <v>94.5</v>
      </c>
      <c r="D25" s="100"/>
      <c r="E25" s="101">
        <f t="shared" si="0"/>
        <v>0</v>
      </c>
      <c r="F25" s="135"/>
    </row>
    <row r="26" spans="1:6" x14ac:dyDescent="0.3">
      <c r="A26" s="25" t="s">
        <v>21</v>
      </c>
      <c r="B26" s="27" t="s">
        <v>37</v>
      </c>
      <c r="C26" s="8">
        <v>22.5</v>
      </c>
      <c r="D26" s="100"/>
      <c r="E26" s="101">
        <f t="shared" si="0"/>
        <v>0</v>
      </c>
      <c r="F26" s="135"/>
    </row>
    <row r="27" spans="1:6" x14ac:dyDescent="0.3">
      <c r="A27" s="11" t="s">
        <v>25</v>
      </c>
      <c r="B27" s="3"/>
      <c r="C27" s="4"/>
      <c r="D27" s="102"/>
      <c r="E27" s="103"/>
      <c r="F27" s="135"/>
    </row>
    <row r="28" spans="1:6" ht="24.6" x14ac:dyDescent="0.3">
      <c r="A28" s="28" t="s">
        <v>395</v>
      </c>
      <c r="B28" s="14" t="s">
        <v>41</v>
      </c>
      <c r="C28" s="132" t="s">
        <v>47</v>
      </c>
      <c r="D28" s="133">
        <f>D2</f>
        <v>0</v>
      </c>
      <c r="E28" s="134" t="s">
        <v>47</v>
      </c>
      <c r="F28" s="136">
        <f>D28*800</f>
        <v>0</v>
      </c>
    </row>
    <row r="29" spans="1:6" x14ac:dyDescent="0.3">
      <c r="A29" s="7"/>
      <c r="B29" s="7"/>
      <c r="C29" s="112"/>
      <c r="D29" s="109" t="s">
        <v>74</v>
      </c>
      <c r="E29" s="131">
        <f>SUM(E7:E28)</f>
        <v>0</v>
      </c>
      <c r="F29" s="136">
        <f>SUM(F5:F28)</f>
        <v>0</v>
      </c>
    </row>
  </sheetData>
  <sheetProtection algorithmName="SHA-512" hashValue="3kvCWlVcNuChUDKSZh3jT/zON5TDaJCwUbX/GynNlliAXsOSE2OrFsrnif4sbnSz6YI5nahHG2qU7sCGf+XmoQ==" saltValue="Cwka3gbkST7OdT4AYrJDRQ==" spinCount="100000" sheet="1" objects="1" scenarios="1" formatCells="0" formatColumns="0" formatRows="0" insertHyperlinks="0"/>
  <conditionalFormatting sqref="B3">
    <cfRule type="duplicateValues" dxfId="10" priority="1"/>
  </conditionalFormatting>
  <hyperlinks>
    <hyperlink ref="A1" location="'Order Summary'!E15" display="View Order Summary Tab" xr:uid="{9722B890-E6A1-49C1-897A-C818D95C28A0}"/>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9AB9-A2EC-47E4-8123-A07CBC4D0188}">
  <sheetPr>
    <pageSetUpPr fitToPage="1"/>
  </sheetPr>
  <dimension ref="A1:F29"/>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IF(F29&gt;0,"Value of Free Materials","")</f>
        <v/>
      </c>
    </row>
    <row r="4" spans="1:6" ht="15.6" x14ac:dyDescent="0.3">
      <c r="A4" s="20" t="s">
        <v>180</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179</v>
      </c>
      <c r="B7" s="116" t="s">
        <v>181</v>
      </c>
      <c r="C7" s="8">
        <v>114</v>
      </c>
      <c r="D7" s="100">
        <f>D1</f>
        <v>0</v>
      </c>
      <c r="E7" s="101">
        <f>C7*D7</f>
        <v>0</v>
      </c>
      <c r="F7" s="135"/>
    </row>
    <row r="8" spans="1:6" x14ac:dyDescent="0.3">
      <c r="A8" s="11" t="s">
        <v>143</v>
      </c>
      <c r="B8" s="117"/>
      <c r="C8" s="6"/>
      <c r="D8" s="102"/>
      <c r="E8" s="103"/>
      <c r="F8" s="135"/>
    </row>
    <row r="9" spans="1:6" x14ac:dyDescent="0.3">
      <c r="A9" s="13" t="s">
        <v>183</v>
      </c>
      <c r="B9" s="118" t="s">
        <v>182</v>
      </c>
      <c r="C9" s="8">
        <v>98.5</v>
      </c>
      <c r="D9" s="100"/>
      <c r="E9" s="101">
        <f>C9*D9</f>
        <v>0</v>
      </c>
      <c r="F9" s="135"/>
    </row>
    <row r="10" spans="1:6" x14ac:dyDescent="0.3">
      <c r="A10" s="18" t="s">
        <v>45</v>
      </c>
      <c r="B10" s="15"/>
      <c r="C10" s="16"/>
      <c r="D10" s="104"/>
      <c r="E10" s="105"/>
      <c r="F10" s="135"/>
    </row>
    <row r="11" spans="1:6" x14ac:dyDescent="0.3">
      <c r="A11" s="11" t="s">
        <v>124</v>
      </c>
      <c r="B11" s="3"/>
      <c r="C11" s="4"/>
      <c r="D11" s="102"/>
      <c r="E11" s="103"/>
      <c r="F11" s="135"/>
    </row>
    <row r="12" spans="1:6" ht="24.6" x14ac:dyDescent="0.3">
      <c r="A12" s="13" t="s">
        <v>194</v>
      </c>
      <c r="B12" s="9" t="s">
        <v>188</v>
      </c>
      <c r="C12" s="29" t="s">
        <v>47</v>
      </c>
      <c r="D12" s="106">
        <f>IF(FLOOR(SUM($D$7+$D$9)/20,1)&gt;$D$2,$D$2,FLOOR(SUM($D$7+$D$9)/20,1))</f>
        <v>0</v>
      </c>
      <c r="E12" s="107" t="s">
        <v>47</v>
      </c>
      <c r="F12" s="136">
        <f>D12*C13</f>
        <v>0</v>
      </c>
    </row>
    <row r="13" spans="1:6" x14ac:dyDescent="0.3">
      <c r="A13" s="25" t="s">
        <v>195</v>
      </c>
      <c r="B13" s="9" t="s">
        <v>188</v>
      </c>
      <c r="C13" s="8">
        <v>150</v>
      </c>
      <c r="D13" s="100">
        <f>IF($D$1&lt;20,$D$2,($D$2-D12))</f>
        <v>0</v>
      </c>
      <c r="E13" s="101">
        <f>C13*D13</f>
        <v>0</v>
      </c>
      <c r="F13" s="135"/>
    </row>
    <row r="14" spans="1:6" ht="24.6" x14ac:dyDescent="0.3">
      <c r="A14" s="13" t="s">
        <v>196</v>
      </c>
      <c r="B14" s="9" t="s">
        <v>189</v>
      </c>
      <c r="C14" s="29" t="s">
        <v>47</v>
      </c>
      <c r="D14" s="106">
        <f>IF(FLOOR(SUM($D$7+$D$9)/20,1)&gt;$D$2,$D$2,FLOOR(SUM($D$7+$D$9)/20,1))</f>
        <v>0</v>
      </c>
      <c r="E14" s="107" t="s">
        <v>47</v>
      </c>
      <c r="F14" s="136">
        <f>D14*C15</f>
        <v>0</v>
      </c>
    </row>
    <row r="15" spans="1:6" x14ac:dyDescent="0.3">
      <c r="A15" s="25" t="s">
        <v>197</v>
      </c>
      <c r="B15" s="9" t="s">
        <v>189</v>
      </c>
      <c r="C15" s="8">
        <v>39.25</v>
      </c>
      <c r="D15" s="100">
        <f>IF($D$1&lt;20,$D$2,($D$2-D14))</f>
        <v>0</v>
      </c>
      <c r="E15" s="101">
        <f t="shared" ref="E15:E26" si="0">C15*D15</f>
        <v>0</v>
      </c>
      <c r="F15" s="135"/>
    </row>
    <row r="16" spans="1:6" ht="15" customHeight="1" x14ac:dyDescent="0.3">
      <c r="A16" s="13" t="s">
        <v>184</v>
      </c>
      <c r="B16" s="9" t="s">
        <v>190</v>
      </c>
      <c r="C16" s="8">
        <v>168</v>
      </c>
      <c r="D16" s="100"/>
      <c r="E16" s="101">
        <f t="shared" si="0"/>
        <v>0</v>
      </c>
      <c r="F16" s="135"/>
    </row>
    <row r="17" spans="1:6" x14ac:dyDescent="0.3">
      <c r="A17" s="25" t="s">
        <v>185</v>
      </c>
      <c r="B17" s="26" t="s">
        <v>191</v>
      </c>
      <c r="C17" s="8">
        <v>62.5</v>
      </c>
      <c r="D17" s="100"/>
      <c r="E17" s="101">
        <f t="shared" si="0"/>
        <v>0</v>
      </c>
      <c r="F17" s="135"/>
    </row>
    <row r="18" spans="1:6" x14ac:dyDescent="0.3">
      <c r="A18" s="25" t="s">
        <v>16</v>
      </c>
      <c r="B18" s="9" t="s">
        <v>32</v>
      </c>
      <c r="C18" s="8">
        <v>13</v>
      </c>
      <c r="D18" s="100"/>
      <c r="E18" s="101">
        <f t="shared" si="0"/>
        <v>0</v>
      </c>
      <c r="F18" s="135"/>
    </row>
    <row r="19" spans="1:6" x14ac:dyDescent="0.3">
      <c r="A19" s="25" t="s">
        <v>17</v>
      </c>
      <c r="B19" s="9" t="s">
        <v>33</v>
      </c>
      <c r="C19" s="8">
        <v>22.5</v>
      </c>
      <c r="D19" s="100"/>
      <c r="E19" s="101">
        <f t="shared" si="0"/>
        <v>0</v>
      </c>
      <c r="F19" s="135"/>
    </row>
    <row r="20" spans="1:6" x14ac:dyDescent="0.3">
      <c r="A20" s="25" t="s">
        <v>186</v>
      </c>
      <c r="B20" s="26" t="s">
        <v>192</v>
      </c>
      <c r="C20" s="8">
        <v>12.5</v>
      </c>
      <c r="D20" s="100"/>
      <c r="E20" s="101">
        <f t="shared" si="0"/>
        <v>0</v>
      </c>
      <c r="F20" s="135"/>
    </row>
    <row r="21" spans="1:6" x14ac:dyDescent="0.3">
      <c r="A21" s="25" t="s">
        <v>19</v>
      </c>
      <c r="B21" s="26" t="s">
        <v>35</v>
      </c>
      <c r="C21" s="8">
        <v>67.5</v>
      </c>
      <c r="D21" s="100"/>
      <c r="E21" s="101">
        <f t="shared" si="0"/>
        <v>0</v>
      </c>
      <c r="F21" s="135"/>
    </row>
    <row r="22" spans="1:6" x14ac:dyDescent="0.3">
      <c r="A22" s="25" t="s">
        <v>20</v>
      </c>
      <c r="B22" s="9" t="s">
        <v>36</v>
      </c>
      <c r="C22" s="8">
        <v>94.5</v>
      </c>
      <c r="D22" s="100"/>
      <c r="E22" s="101">
        <f t="shared" si="0"/>
        <v>0</v>
      </c>
      <c r="F22" s="135"/>
    </row>
    <row r="23" spans="1:6" x14ac:dyDescent="0.3">
      <c r="A23" s="25" t="s">
        <v>187</v>
      </c>
      <c r="B23" s="9" t="s">
        <v>193</v>
      </c>
      <c r="C23" s="8">
        <v>12.5</v>
      </c>
      <c r="D23" s="100"/>
      <c r="E23" s="101">
        <f t="shared" si="0"/>
        <v>0</v>
      </c>
      <c r="F23" s="135"/>
    </row>
    <row r="24" spans="1:6" x14ac:dyDescent="0.3">
      <c r="A24" s="25" t="s">
        <v>23</v>
      </c>
      <c r="B24" s="27" t="s">
        <v>39</v>
      </c>
      <c r="C24" s="8">
        <v>67.5</v>
      </c>
      <c r="D24" s="100"/>
      <c r="E24" s="101">
        <f t="shared" si="0"/>
        <v>0</v>
      </c>
      <c r="F24" s="135"/>
    </row>
    <row r="25" spans="1:6" x14ac:dyDescent="0.3">
      <c r="A25" s="25" t="s">
        <v>24</v>
      </c>
      <c r="B25" s="27" t="s">
        <v>40</v>
      </c>
      <c r="C25" s="8">
        <v>94.5</v>
      </c>
      <c r="D25" s="100"/>
      <c r="E25" s="101">
        <f t="shared" si="0"/>
        <v>0</v>
      </c>
      <c r="F25" s="135"/>
    </row>
    <row r="26" spans="1:6" x14ac:dyDescent="0.3">
      <c r="A26" s="25" t="s">
        <v>21</v>
      </c>
      <c r="B26" s="27" t="s">
        <v>37</v>
      </c>
      <c r="C26" s="8">
        <v>22.5</v>
      </c>
      <c r="D26" s="100"/>
      <c r="E26" s="101">
        <f t="shared" si="0"/>
        <v>0</v>
      </c>
      <c r="F26" s="135"/>
    </row>
    <row r="27" spans="1:6" x14ac:dyDescent="0.3">
      <c r="A27" s="11" t="s">
        <v>25</v>
      </c>
      <c r="B27" s="3"/>
      <c r="C27" s="4"/>
      <c r="D27" s="102"/>
      <c r="E27" s="103"/>
      <c r="F27" s="135"/>
    </row>
    <row r="28" spans="1:6" ht="24.6" x14ac:dyDescent="0.3">
      <c r="A28" s="28" t="s">
        <v>395</v>
      </c>
      <c r="B28" s="14" t="s">
        <v>41</v>
      </c>
      <c r="C28" s="132" t="s">
        <v>47</v>
      </c>
      <c r="D28" s="133">
        <f>D2</f>
        <v>0</v>
      </c>
      <c r="E28" s="134" t="s">
        <v>47</v>
      </c>
      <c r="F28" s="136">
        <f>D28*800</f>
        <v>0</v>
      </c>
    </row>
    <row r="29" spans="1:6" x14ac:dyDescent="0.3">
      <c r="A29" s="7"/>
      <c r="B29" s="7"/>
      <c r="C29" s="7"/>
      <c r="D29" s="109" t="s">
        <v>75</v>
      </c>
      <c r="E29" s="131">
        <f>SUM(E7:E28)</f>
        <v>0</v>
      </c>
      <c r="F29" s="136">
        <f>SUM(F5:F28)</f>
        <v>0</v>
      </c>
    </row>
  </sheetData>
  <sheetProtection algorithmName="SHA-512" hashValue="OCRoOBslHxK1UUm3wJckPk70ExoEBhkIr072WajJzhxOd+uyuk9w3UHMOpjRfz8eZ7ZlVUGgXylv5VgaeDxBVA==" saltValue="mdOGbJiWcxae3WLu7aWJRg==" spinCount="100000" sheet="1" objects="1" scenarios="1" formatCells="0" formatColumns="0" formatRows="0" insertHyperlinks="0"/>
  <conditionalFormatting sqref="B3">
    <cfRule type="duplicateValues" dxfId="9" priority="1"/>
  </conditionalFormatting>
  <hyperlinks>
    <hyperlink ref="A1" location="'Order Summary'!E15" display="View Order Summary Tab" xr:uid="{86977678-BC01-4474-920E-01A1B412676A}"/>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74BD3-3E5D-46D2-BB31-C50C2EED1677}">
  <sheetPr>
    <pageSetUpPr fitToPage="1"/>
  </sheetPr>
  <dimension ref="A1:F22"/>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2" t="str">
        <f>IF(F22&gt;0,"Value of Free Materials","")</f>
        <v/>
      </c>
    </row>
    <row r="4" spans="1:6" ht="16.2" x14ac:dyDescent="0.3">
      <c r="A4" s="20" t="s">
        <v>198</v>
      </c>
      <c r="B4" s="110"/>
      <c r="C4" s="110"/>
      <c r="D4" s="110"/>
      <c r="E4" s="111"/>
      <c r="F4" s="137"/>
    </row>
    <row r="5" spans="1:6" ht="16.2" x14ac:dyDescent="0.3">
      <c r="A5" s="18" t="s">
        <v>99</v>
      </c>
      <c r="B5" s="15"/>
      <c r="C5" s="16"/>
      <c r="D5" s="17"/>
      <c r="E5" s="19"/>
      <c r="F5" s="137"/>
    </row>
    <row r="6" spans="1:6" ht="16.2" x14ac:dyDescent="0.3">
      <c r="A6" s="11" t="s">
        <v>9</v>
      </c>
      <c r="B6" s="5"/>
      <c r="C6" s="6"/>
      <c r="D6" s="2"/>
      <c r="E6" s="10"/>
      <c r="F6" s="137"/>
    </row>
    <row r="7" spans="1:6" ht="39.6" x14ac:dyDescent="0.3">
      <c r="A7" s="12" t="s">
        <v>199</v>
      </c>
      <c r="B7" s="116" t="s">
        <v>202</v>
      </c>
      <c r="C7" s="8">
        <v>96</v>
      </c>
      <c r="D7" s="100">
        <f>D1</f>
        <v>0</v>
      </c>
      <c r="E7" s="101">
        <f>C7*D7</f>
        <v>0</v>
      </c>
      <c r="F7" s="137"/>
    </row>
    <row r="8" spans="1:6" ht="16.2" x14ac:dyDescent="0.3">
      <c r="A8" s="11" t="s">
        <v>200</v>
      </c>
      <c r="B8" s="117"/>
      <c r="C8" s="6"/>
      <c r="D8" s="102"/>
      <c r="E8" s="103"/>
      <c r="F8" s="137"/>
    </row>
    <row r="9" spans="1:6" ht="39.6" x14ac:dyDescent="0.3">
      <c r="A9" s="13" t="s">
        <v>201</v>
      </c>
      <c r="B9" s="118" t="s">
        <v>203</v>
      </c>
      <c r="C9" s="8">
        <v>109</v>
      </c>
      <c r="D9" s="100"/>
      <c r="E9" s="101">
        <f>C9*D9</f>
        <v>0</v>
      </c>
      <c r="F9" s="137"/>
    </row>
    <row r="10" spans="1:6" ht="16.2" x14ac:dyDescent="0.3">
      <c r="A10" s="18" t="s">
        <v>204</v>
      </c>
      <c r="B10" s="15"/>
      <c r="C10" s="16"/>
      <c r="D10" s="104"/>
      <c r="E10" s="105"/>
      <c r="F10" s="137"/>
    </row>
    <row r="11" spans="1:6" ht="15" customHeight="1" x14ac:dyDescent="0.3">
      <c r="A11" s="13" t="s">
        <v>205</v>
      </c>
      <c r="B11" s="9" t="s">
        <v>206</v>
      </c>
      <c r="C11" s="8">
        <v>75</v>
      </c>
      <c r="D11" s="100"/>
      <c r="E11" s="101">
        <f>C11*D11</f>
        <v>0</v>
      </c>
      <c r="F11" s="137"/>
    </row>
    <row r="12" spans="1:6" ht="24.6" x14ac:dyDescent="0.3">
      <c r="A12" s="13" t="s">
        <v>208</v>
      </c>
      <c r="B12" s="9" t="s">
        <v>207</v>
      </c>
      <c r="C12" s="29" t="s">
        <v>47</v>
      </c>
      <c r="D12" s="106">
        <f>IF(FLOOR(SUM($D$7+$D$9)/20,1)&gt;$D$2,$D$2,FLOOR(SUM($D$7+$D$9)/20,1))</f>
        <v>0</v>
      </c>
      <c r="E12" s="107" t="s">
        <v>47</v>
      </c>
      <c r="F12" s="138">
        <f>D12*C13</f>
        <v>0</v>
      </c>
    </row>
    <row r="13" spans="1:6" ht="16.2" x14ac:dyDescent="0.3">
      <c r="A13" s="25" t="s">
        <v>209</v>
      </c>
      <c r="B13" s="9" t="s">
        <v>207</v>
      </c>
      <c r="C13" s="8">
        <v>65</v>
      </c>
      <c r="D13" s="100">
        <f>IF($D$1&lt;20,$D$2,($D$2-D12))</f>
        <v>0</v>
      </c>
      <c r="E13" s="101">
        <f>C13*D13</f>
        <v>0</v>
      </c>
      <c r="F13" s="137"/>
    </row>
    <row r="14" spans="1:6" ht="16.2" x14ac:dyDescent="0.3">
      <c r="A14" s="25" t="s">
        <v>210</v>
      </c>
      <c r="B14" s="26" t="s">
        <v>213</v>
      </c>
      <c r="C14" s="8">
        <v>6.5</v>
      </c>
      <c r="D14" s="100"/>
      <c r="E14" s="101">
        <f>C14*D14</f>
        <v>0</v>
      </c>
      <c r="F14" s="137"/>
    </row>
    <row r="15" spans="1:6" ht="16.2" x14ac:dyDescent="0.3">
      <c r="A15" s="25" t="s">
        <v>16</v>
      </c>
      <c r="B15" s="26" t="s">
        <v>32</v>
      </c>
      <c r="C15" s="8">
        <v>13</v>
      </c>
      <c r="D15" s="100"/>
      <c r="E15" s="101">
        <f>C15*D15</f>
        <v>0</v>
      </c>
      <c r="F15" s="137"/>
    </row>
    <row r="16" spans="1:6" ht="24.6" x14ac:dyDescent="0.3">
      <c r="A16" s="13" t="s">
        <v>217</v>
      </c>
      <c r="B16" s="9" t="s">
        <v>214</v>
      </c>
      <c r="C16" s="29" t="s">
        <v>47</v>
      </c>
      <c r="D16" s="106">
        <f>IF(FLOOR(SUM($D$7+$D$9)/20,1)&gt;$D$2,$D$2,FLOOR(SUM($D$7+$D$9)/20,1))</f>
        <v>0</v>
      </c>
      <c r="E16" s="107" t="s">
        <v>47</v>
      </c>
      <c r="F16" s="138">
        <f>D16*C17</f>
        <v>0</v>
      </c>
    </row>
    <row r="17" spans="1:6" ht="16.2" x14ac:dyDescent="0.3">
      <c r="A17" s="25" t="s">
        <v>218</v>
      </c>
      <c r="B17" s="9" t="s">
        <v>214</v>
      </c>
      <c r="C17" s="8">
        <v>41</v>
      </c>
      <c r="D17" s="100">
        <f>IF($D$1&lt;20,$D$2,($D$2-D16))</f>
        <v>0</v>
      </c>
      <c r="E17" s="101">
        <f>C17*D17</f>
        <v>0</v>
      </c>
      <c r="F17" s="137"/>
    </row>
    <row r="18" spans="1:6" ht="15" customHeight="1" x14ac:dyDescent="0.3">
      <c r="A18" s="13" t="s">
        <v>211</v>
      </c>
      <c r="B18" s="9" t="s">
        <v>215</v>
      </c>
      <c r="C18" s="8">
        <v>174.5</v>
      </c>
      <c r="D18" s="100"/>
      <c r="E18" s="101">
        <f>C18*D18</f>
        <v>0</v>
      </c>
      <c r="F18" s="137"/>
    </row>
    <row r="19" spans="1:6" ht="16.2" x14ac:dyDescent="0.3">
      <c r="A19" s="25" t="s">
        <v>212</v>
      </c>
      <c r="B19" s="26" t="s">
        <v>216</v>
      </c>
      <c r="C19" s="8">
        <v>23.5</v>
      </c>
      <c r="D19" s="100"/>
      <c r="E19" s="101">
        <f>C19*D19</f>
        <v>0</v>
      </c>
      <c r="F19" s="137"/>
    </row>
    <row r="20" spans="1:6" ht="16.2" x14ac:dyDescent="0.3">
      <c r="A20" s="11" t="s">
        <v>25</v>
      </c>
      <c r="B20" s="3"/>
      <c r="C20" s="4"/>
      <c r="D20" s="102"/>
      <c r="E20" s="103"/>
      <c r="F20" s="137"/>
    </row>
    <row r="21" spans="1:6" ht="24.6" x14ac:dyDescent="0.3">
      <c r="A21" s="28" t="s">
        <v>395</v>
      </c>
      <c r="B21" s="14" t="s">
        <v>41</v>
      </c>
      <c r="C21" s="132" t="s">
        <v>47</v>
      </c>
      <c r="D21" s="133">
        <f>D2</f>
        <v>0</v>
      </c>
      <c r="E21" s="134" t="s">
        <v>47</v>
      </c>
      <c r="F21" s="138">
        <f>D21*800</f>
        <v>0</v>
      </c>
    </row>
    <row r="22" spans="1:6" ht="16.2" x14ac:dyDescent="0.3">
      <c r="A22" s="191" t="s">
        <v>470</v>
      </c>
      <c r="B22" s="7"/>
      <c r="C22" s="7"/>
      <c r="D22" s="109" t="s">
        <v>76</v>
      </c>
      <c r="E22" s="131">
        <f>SUM(E7:E21)</f>
        <v>0</v>
      </c>
      <c r="F22" s="138">
        <f>SUM(F5:F21)</f>
        <v>0</v>
      </c>
    </row>
  </sheetData>
  <sheetProtection algorithmName="SHA-512" hashValue="FWNRZ9Exr5c7AWdboX5Yr/Y/mB0OVOIch3sZCs7Ringl7ifeDflvU6xO2Gz+pnQDghjlIVg0Rlsj5KP/ODjUog==" saltValue="wV0THojcYvHyj2F3/Y+dbA==" spinCount="100000" sheet="1" objects="1" scenarios="1" formatCells="0" formatColumns="0" formatRows="0" insertHyperlinks="0"/>
  <conditionalFormatting sqref="B3">
    <cfRule type="duplicateValues" dxfId="8" priority="1"/>
  </conditionalFormatting>
  <hyperlinks>
    <hyperlink ref="A1" location="'Order Summary'!E15" display="View Order Summary Tab" xr:uid="{BC822F77-A93C-45E0-9FCA-18ACE7A4CBFE}"/>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D737-8346-4D3C-AED9-5DB6B474D365}">
  <sheetPr>
    <pageSetUpPr fitToPage="1"/>
  </sheetPr>
  <dimension ref="A1:F23"/>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IF(F23&gt;0,"Value of Free Materials","")</f>
        <v/>
      </c>
    </row>
    <row r="4" spans="1:6" ht="15.6" x14ac:dyDescent="0.3">
      <c r="A4" s="20" t="s">
        <v>219</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221</v>
      </c>
      <c r="B7" s="116" t="s">
        <v>220</v>
      </c>
      <c r="C7" s="8">
        <v>96</v>
      </c>
      <c r="D7" s="100">
        <f>D1</f>
        <v>0</v>
      </c>
      <c r="E7" s="101">
        <f>C7*D7</f>
        <v>0</v>
      </c>
      <c r="F7" s="135"/>
    </row>
    <row r="8" spans="1:6" x14ac:dyDescent="0.3">
      <c r="A8" s="11" t="s">
        <v>200</v>
      </c>
      <c r="B8" s="117"/>
      <c r="C8" s="6"/>
      <c r="D8" s="102"/>
      <c r="E8" s="103"/>
      <c r="F8" s="135"/>
    </row>
    <row r="9" spans="1:6" ht="39.6" x14ac:dyDescent="0.3">
      <c r="A9" s="13" t="s">
        <v>222</v>
      </c>
      <c r="B9" s="118" t="s">
        <v>223</v>
      </c>
      <c r="C9" s="8">
        <v>109</v>
      </c>
      <c r="D9" s="100"/>
      <c r="E9" s="101">
        <f>C9*D9</f>
        <v>0</v>
      </c>
      <c r="F9" s="135"/>
    </row>
    <row r="10" spans="1:6" x14ac:dyDescent="0.3">
      <c r="A10" s="18" t="s">
        <v>204</v>
      </c>
      <c r="B10" s="15"/>
      <c r="C10" s="16"/>
      <c r="D10" s="104"/>
      <c r="E10" s="105"/>
      <c r="F10" s="135"/>
    </row>
    <row r="11" spans="1:6" ht="15" customHeight="1" x14ac:dyDescent="0.3">
      <c r="A11" s="13" t="s">
        <v>224</v>
      </c>
      <c r="B11" s="9" t="s">
        <v>228</v>
      </c>
      <c r="C11" s="8">
        <v>75</v>
      </c>
      <c r="D11" s="100"/>
      <c r="E11" s="101">
        <f>C11*D11</f>
        <v>0</v>
      </c>
      <c r="F11" s="135"/>
    </row>
    <row r="12" spans="1:6" ht="24.6" x14ac:dyDescent="0.3">
      <c r="A12" s="13" t="s">
        <v>234</v>
      </c>
      <c r="B12" s="9" t="s">
        <v>229</v>
      </c>
      <c r="C12" s="29" t="s">
        <v>47</v>
      </c>
      <c r="D12" s="106">
        <f>IF(FLOOR(SUM($D$7+$D$9)/20,1)&gt;$D$2,$D$2,FLOOR(SUM($D$7+$D$9)/20,1))</f>
        <v>0</v>
      </c>
      <c r="E12" s="107" t="s">
        <v>47</v>
      </c>
      <c r="F12" s="136">
        <f>D12*C13</f>
        <v>0</v>
      </c>
    </row>
    <row r="13" spans="1:6" x14ac:dyDescent="0.3">
      <c r="A13" s="25" t="s">
        <v>235</v>
      </c>
      <c r="B13" s="9" t="s">
        <v>229</v>
      </c>
      <c r="C13" s="8">
        <v>65</v>
      </c>
      <c r="D13" s="100">
        <f>IF($D$1&lt;20,$D$2,($D$2-D12))</f>
        <v>0</v>
      </c>
      <c r="E13" s="101">
        <f>C13*D13</f>
        <v>0</v>
      </c>
      <c r="F13" s="135"/>
    </row>
    <row r="14" spans="1:6" x14ac:dyDescent="0.3">
      <c r="A14" s="13" t="s">
        <v>225</v>
      </c>
      <c r="B14" s="26" t="s">
        <v>230</v>
      </c>
      <c r="C14" s="8">
        <v>6.5</v>
      </c>
      <c r="D14" s="100"/>
      <c r="E14" s="101">
        <f>C14*D14</f>
        <v>0</v>
      </c>
      <c r="F14" s="135"/>
    </row>
    <row r="15" spans="1:6" x14ac:dyDescent="0.3">
      <c r="A15" s="25" t="s">
        <v>16</v>
      </c>
      <c r="B15" s="26" t="s">
        <v>32</v>
      </c>
      <c r="C15" s="8">
        <v>13</v>
      </c>
      <c r="D15" s="100"/>
      <c r="E15" s="101">
        <f>C15*D15</f>
        <v>0</v>
      </c>
      <c r="F15" s="135"/>
    </row>
    <row r="16" spans="1:6" ht="24.6" x14ac:dyDescent="0.3">
      <c r="A16" s="13" t="s">
        <v>236</v>
      </c>
      <c r="B16" s="9" t="s">
        <v>231</v>
      </c>
      <c r="C16" s="29" t="s">
        <v>47</v>
      </c>
      <c r="D16" s="106">
        <f>IF(FLOOR(SUM($D$7+$D$9)/20,1)&gt;$D$2,$D$2,FLOOR(SUM($D$7+$D$9)/20,1))</f>
        <v>0</v>
      </c>
      <c r="E16" s="107" t="s">
        <v>47</v>
      </c>
      <c r="F16" s="136">
        <f>D16*C17</f>
        <v>0</v>
      </c>
    </row>
    <row r="17" spans="1:6" x14ac:dyDescent="0.3">
      <c r="A17" s="25" t="s">
        <v>237</v>
      </c>
      <c r="B17" s="9" t="s">
        <v>231</v>
      </c>
      <c r="C17" s="8">
        <v>41</v>
      </c>
      <c r="D17" s="100">
        <f>IF($D$1&lt;20,$D$2,($D$2-D16))</f>
        <v>0</v>
      </c>
      <c r="E17" s="101">
        <f>C17*D17</f>
        <v>0</v>
      </c>
      <c r="F17" s="135"/>
    </row>
    <row r="18" spans="1:6" x14ac:dyDescent="0.3">
      <c r="A18" s="25" t="s">
        <v>226</v>
      </c>
      <c r="B18" s="9" t="s">
        <v>232</v>
      </c>
      <c r="C18" s="8">
        <v>41</v>
      </c>
      <c r="D18" s="100"/>
      <c r="E18" s="101">
        <f>C18*D18</f>
        <v>0</v>
      </c>
      <c r="F18" s="135"/>
    </row>
    <row r="19" spans="1:6" ht="15" customHeight="1" x14ac:dyDescent="0.3">
      <c r="A19" s="25" t="s">
        <v>227</v>
      </c>
      <c r="B19" s="9" t="s">
        <v>233</v>
      </c>
      <c r="C19" s="8">
        <v>174.5</v>
      </c>
      <c r="D19" s="100"/>
      <c r="E19" s="101">
        <f>C19*D19</f>
        <v>0</v>
      </c>
      <c r="F19" s="135"/>
    </row>
    <row r="20" spans="1:6" x14ac:dyDescent="0.3">
      <c r="A20" s="25" t="s">
        <v>212</v>
      </c>
      <c r="B20" s="26" t="s">
        <v>216</v>
      </c>
      <c r="C20" s="8">
        <v>23.5</v>
      </c>
      <c r="D20" s="100"/>
      <c r="E20" s="101">
        <f>C20*D20</f>
        <v>0</v>
      </c>
      <c r="F20" s="135"/>
    </row>
    <row r="21" spans="1:6" x14ac:dyDescent="0.3">
      <c r="A21" s="11" t="s">
        <v>25</v>
      </c>
      <c r="B21" s="3"/>
      <c r="C21" s="4"/>
      <c r="D21" s="102"/>
      <c r="E21" s="103"/>
      <c r="F21" s="135"/>
    </row>
    <row r="22" spans="1:6" ht="24.6" x14ac:dyDescent="0.3">
      <c r="A22" s="28" t="s">
        <v>395</v>
      </c>
      <c r="B22" s="14" t="s">
        <v>41</v>
      </c>
      <c r="C22" s="132" t="s">
        <v>47</v>
      </c>
      <c r="D22" s="133">
        <f>D2</f>
        <v>0</v>
      </c>
      <c r="E22" s="134" t="s">
        <v>47</v>
      </c>
      <c r="F22" s="136">
        <f>D22*800</f>
        <v>0</v>
      </c>
    </row>
    <row r="23" spans="1:6" x14ac:dyDescent="0.3">
      <c r="A23" s="191" t="s">
        <v>470</v>
      </c>
      <c r="B23" s="7"/>
      <c r="C23" s="7"/>
      <c r="D23" s="109" t="s">
        <v>77</v>
      </c>
      <c r="E23" s="131">
        <f>SUM(E7:E22)</f>
        <v>0</v>
      </c>
      <c r="F23" s="136">
        <f>SUM(F5:F22)</f>
        <v>0</v>
      </c>
    </row>
  </sheetData>
  <sheetProtection algorithmName="SHA-512" hashValue="kAPqXvN7rBPQ5zt2sxWawsykVGZmVWPmDYDOIY+9Njjzz/junj54i7bKWdLsaL0E0NCq0xjZT1tu+I0Qu4kSYQ==" saltValue="5ZOfi4U6IKYGIcl8wTTgtw==" spinCount="100000" sheet="1" objects="1" scenarios="1" formatCells="0" formatColumns="0" formatRows="0" insertHyperlinks="0"/>
  <conditionalFormatting sqref="B3">
    <cfRule type="duplicateValues" dxfId="7" priority="1"/>
  </conditionalFormatting>
  <hyperlinks>
    <hyperlink ref="A1" location="'Order Summary'!E15" display="View Order Summary Tab" xr:uid="{D42EA1B3-56B2-4A44-87F1-B7860049757A}"/>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ED68D-D968-4C43-B187-D500E58D3114}">
  <sheetPr>
    <pageSetUpPr fitToPage="1"/>
  </sheetPr>
  <dimension ref="A1:F23"/>
  <sheetViews>
    <sheetView showZeros="0" zoomScaleNormal="100" workbookViewId="0">
      <pane ySplit="4" topLeftCell="A5" activePane="bottomLeft" state="frozen"/>
      <selection activeCell="D1" sqref="D1"/>
      <selection pane="bottomLeft" activeCell="D1" sqref="D1"/>
    </sheetView>
  </sheetViews>
  <sheetFormatPr defaultRowHeight="14.4" x14ac:dyDescent="0.3"/>
  <cols>
    <col min="1" max="1" width="65.6640625" customWidth="1"/>
    <col min="2" max="2" width="15" customWidth="1"/>
    <col min="6" max="6" width="9.109375" style="96"/>
  </cols>
  <sheetData>
    <row r="1" spans="1:6" x14ac:dyDescent="0.3">
      <c r="A1" s="114" t="s">
        <v>5</v>
      </c>
      <c r="C1" s="1" t="s">
        <v>6</v>
      </c>
      <c r="D1" s="97"/>
    </row>
    <row r="2" spans="1:6" x14ac:dyDescent="0.3">
      <c r="C2" s="1" t="s">
        <v>7</v>
      </c>
      <c r="D2" s="98"/>
    </row>
    <row r="3" spans="1:6" ht="27" x14ac:dyDescent="0.3">
      <c r="A3" s="21" t="s">
        <v>0</v>
      </c>
      <c r="B3" s="22" t="s">
        <v>1</v>
      </c>
      <c r="C3" s="23" t="s">
        <v>4</v>
      </c>
      <c r="D3" s="22" t="s">
        <v>2</v>
      </c>
      <c r="E3" s="24" t="s">
        <v>3</v>
      </c>
      <c r="F3" s="201" t="str">
        <f>IF(F23&gt;0,"Value of Free Materials","")</f>
        <v/>
      </c>
    </row>
    <row r="4" spans="1:6" ht="15.6" x14ac:dyDescent="0.3">
      <c r="A4" s="20" t="s">
        <v>238</v>
      </c>
      <c r="B4" s="110"/>
      <c r="C4" s="110"/>
      <c r="D4" s="110"/>
      <c r="E4" s="111"/>
      <c r="F4" s="135"/>
    </row>
    <row r="5" spans="1:6" x14ac:dyDescent="0.3">
      <c r="A5" s="18" t="s">
        <v>99</v>
      </c>
      <c r="B5" s="15"/>
      <c r="C5" s="16"/>
      <c r="D5" s="17"/>
      <c r="E5" s="19"/>
      <c r="F5" s="135"/>
    </row>
    <row r="6" spans="1:6" x14ac:dyDescent="0.3">
      <c r="A6" s="11" t="s">
        <v>9</v>
      </c>
      <c r="B6" s="5"/>
      <c r="C6" s="6"/>
      <c r="D6" s="2"/>
      <c r="E6" s="10"/>
      <c r="F6" s="135"/>
    </row>
    <row r="7" spans="1:6" ht="39.6" x14ac:dyDescent="0.3">
      <c r="A7" s="12" t="s">
        <v>255</v>
      </c>
      <c r="B7" s="116" t="s">
        <v>239</v>
      </c>
      <c r="C7" s="8">
        <v>96</v>
      </c>
      <c r="D7" s="100">
        <f>D1</f>
        <v>0</v>
      </c>
      <c r="E7" s="101">
        <f>C7*D7</f>
        <v>0</v>
      </c>
      <c r="F7" s="135"/>
    </row>
    <row r="8" spans="1:6" x14ac:dyDescent="0.3">
      <c r="A8" s="11" t="s">
        <v>200</v>
      </c>
      <c r="B8" s="117"/>
      <c r="C8" s="6"/>
      <c r="D8" s="102"/>
      <c r="E8" s="103"/>
      <c r="F8" s="135"/>
    </row>
    <row r="9" spans="1:6" ht="39.6" x14ac:dyDescent="0.3">
      <c r="A9" s="13" t="s">
        <v>256</v>
      </c>
      <c r="B9" s="118" t="s">
        <v>240</v>
      </c>
      <c r="C9" s="8">
        <v>109</v>
      </c>
      <c r="D9" s="100"/>
      <c r="E9" s="101">
        <f>C9*D9</f>
        <v>0</v>
      </c>
      <c r="F9" s="135"/>
    </row>
    <row r="10" spans="1:6" x14ac:dyDescent="0.3">
      <c r="A10" s="18" t="s">
        <v>204</v>
      </c>
      <c r="B10" s="15"/>
      <c r="C10" s="16"/>
      <c r="D10" s="104"/>
      <c r="E10" s="105"/>
      <c r="F10" s="135"/>
    </row>
    <row r="11" spans="1:6" ht="15" customHeight="1" x14ac:dyDescent="0.3">
      <c r="A11" s="13" t="s">
        <v>241</v>
      </c>
      <c r="B11" s="9" t="s">
        <v>245</v>
      </c>
      <c r="C11" s="8">
        <v>75</v>
      </c>
      <c r="D11" s="100"/>
      <c r="E11" s="101">
        <f>C11*D11</f>
        <v>0</v>
      </c>
      <c r="F11" s="135"/>
    </row>
    <row r="12" spans="1:6" ht="24.6" x14ac:dyDescent="0.3">
      <c r="A12" s="13" t="s">
        <v>251</v>
      </c>
      <c r="B12" s="9" t="s">
        <v>246</v>
      </c>
      <c r="C12" s="29" t="s">
        <v>47</v>
      </c>
      <c r="D12" s="106">
        <f>IF(FLOOR(SUM($D$7+$D$9)/20,1)&gt;$D$2,$D$2,FLOOR(SUM($D$7+$D$9)/20,1))</f>
        <v>0</v>
      </c>
      <c r="E12" s="107" t="s">
        <v>47</v>
      </c>
      <c r="F12" s="136">
        <f>D12*C13</f>
        <v>0</v>
      </c>
    </row>
    <row r="13" spans="1:6" x14ac:dyDescent="0.3">
      <c r="A13" s="25" t="s">
        <v>252</v>
      </c>
      <c r="B13" s="9" t="s">
        <v>246</v>
      </c>
      <c r="C13" s="8">
        <v>65</v>
      </c>
      <c r="D13" s="100">
        <f>IF($D$1&lt;20,$D$2,($D$2-D12))</f>
        <v>0</v>
      </c>
      <c r="E13" s="101">
        <f>C13*D13</f>
        <v>0</v>
      </c>
      <c r="F13" s="135"/>
    </row>
    <row r="14" spans="1:6" x14ac:dyDescent="0.3">
      <c r="A14" s="13" t="s">
        <v>242</v>
      </c>
      <c r="B14" s="26" t="s">
        <v>247</v>
      </c>
      <c r="C14" s="8">
        <v>6.5</v>
      </c>
      <c r="D14" s="100"/>
      <c r="E14" s="101">
        <f>C14*D14</f>
        <v>0</v>
      </c>
      <c r="F14" s="135"/>
    </row>
    <row r="15" spans="1:6" x14ac:dyDescent="0.3">
      <c r="A15" s="25" t="s">
        <v>16</v>
      </c>
      <c r="B15" s="26" t="s">
        <v>32</v>
      </c>
      <c r="C15" s="8">
        <v>13</v>
      </c>
      <c r="D15" s="100"/>
      <c r="E15" s="101">
        <f>C15*D15</f>
        <v>0</v>
      </c>
      <c r="F15" s="135"/>
    </row>
    <row r="16" spans="1:6" ht="24.6" x14ac:dyDescent="0.3">
      <c r="A16" s="13" t="s">
        <v>253</v>
      </c>
      <c r="B16" s="9" t="s">
        <v>248</v>
      </c>
      <c r="C16" s="29" t="s">
        <v>47</v>
      </c>
      <c r="D16" s="106">
        <f>IF(FLOOR(SUM($D$7+$D$9)/20,1)&gt;$D$2,$D$2,FLOOR(SUM($D$7+$D$9)/20,1))</f>
        <v>0</v>
      </c>
      <c r="E16" s="107" t="s">
        <v>47</v>
      </c>
      <c r="F16" s="136">
        <f>D16*C17</f>
        <v>0</v>
      </c>
    </row>
    <row r="17" spans="1:6" x14ac:dyDescent="0.3">
      <c r="A17" s="25" t="s">
        <v>254</v>
      </c>
      <c r="B17" s="9" t="s">
        <v>248</v>
      </c>
      <c r="C17" s="8">
        <v>41</v>
      </c>
      <c r="D17" s="100">
        <f>IF($D$1&lt;20,$D$2,($D$2-D16))</f>
        <v>0</v>
      </c>
      <c r="E17" s="101">
        <f>C17*D17</f>
        <v>0</v>
      </c>
      <c r="F17" s="135"/>
    </row>
    <row r="18" spans="1:6" x14ac:dyDescent="0.3">
      <c r="A18" s="25" t="s">
        <v>243</v>
      </c>
      <c r="B18" s="9" t="s">
        <v>249</v>
      </c>
      <c r="C18" s="8">
        <v>41</v>
      </c>
      <c r="D18" s="100"/>
      <c r="E18" s="101">
        <f>C18*D18</f>
        <v>0</v>
      </c>
      <c r="F18" s="135"/>
    </row>
    <row r="19" spans="1:6" ht="15" customHeight="1" x14ac:dyDescent="0.3">
      <c r="A19" s="25" t="s">
        <v>244</v>
      </c>
      <c r="B19" s="9" t="s">
        <v>250</v>
      </c>
      <c r="C19" s="8">
        <v>174.5</v>
      </c>
      <c r="D19" s="100"/>
      <c r="E19" s="101">
        <f>C19*D19</f>
        <v>0</v>
      </c>
      <c r="F19" s="135"/>
    </row>
    <row r="20" spans="1:6" x14ac:dyDescent="0.3">
      <c r="A20" s="25" t="s">
        <v>212</v>
      </c>
      <c r="B20" s="26" t="s">
        <v>216</v>
      </c>
      <c r="C20" s="8">
        <v>23.5</v>
      </c>
      <c r="D20" s="100"/>
      <c r="E20" s="101">
        <f>C20*D20</f>
        <v>0</v>
      </c>
      <c r="F20" s="135"/>
    </row>
    <row r="21" spans="1:6" x14ac:dyDescent="0.3">
      <c r="A21" s="11" t="s">
        <v>25</v>
      </c>
      <c r="B21" s="3"/>
      <c r="C21" s="4"/>
      <c r="D21" s="102"/>
      <c r="E21" s="103"/>
      <c r="F21" s="135"/>
    </row>
    <row r="22" spans="1:6" ht="24.6" x14ac:dyDescent="0.3">
      <c r="A22" s="28" t="s">
        <v>395</v>
      </c>
      <c r="B22" s="14" t="s">
        <v>41</v>
      </c>
      <c r="C22" s="132" t="s">
        <v>47</v>
      </c>
      <c r="D22" s="133">
        <f>D2</f>
        <v>0</v>
      </c>
      <c r="E22" s="134" t="s">
        <v>47</v>
      </c>
      <c r="F22" s="136">
        <f>D22*800</f>
        <v>0</v>
      </c>
    </row>
    <row r="23" spans="1:6" x14ac:dyDescent="0.3">
      <c r="A23" s="191" t="s">
        <v>470</v>
      </c>
      <c r="B23" s="7"/>
      <c r="C23" s="7"/>
      <c r="D23" s="109" t="s">
        <v>78</v>
      </c>
      <c r="E23" s="131">
        <f>SUM(E7:E22)</f>
        <v>0</v>
      </c>
      <c r="F23" s="136">
        <f>SUM(F5:F22)</f>
        <v>0</v>
      </c>
    </row>
  </sheetData>
  <sheetProtection algorithmName="SHA-512" hashValue="7jJc/9MTdM355dY5K3oL7j59acSDRKwxJNRvEkowI4OSz0pAHGZxBlI9iPlM0y4HOQjYeNl2OjOYAXASrA1o/Q==" saltValue="HS2cZp5u8b6NqVaAs1g+XA==" spinCount="100000" sheet="1" objects="1" scenarios="1" formatCells="0" formatColumns="0" formatRows="0" insertHyperlinks="0"/>
  <conditionalFormatting sqref="B3">
    <cfRule type="duplicateValues" dxfId="6" priority="1"/>
  </conditionalFormatting>
  <hyperlinks>
    <hyperlink ref="A1" location="'Order Summary'!E15" display="View Order Summary Tab" xr:uid="{7434F06F-BBAA-4A34-957A-5924FCE348A9}"/>
  </hyperlinks>
  <printOptions horizontalCentered="1"/>
  <pageMargins left="0.7" right="0.7" top="1" bottom="0.75" header="0.3" footer="0.3"/>
  <pageSetup scale="83" fitToHeight="0" orientation="portrait" r:id="rId1"/>
  <headerFooter>
    <oddHeader>&amp;L&amp;G</oddHeader>
    <oddFooter>&amp;LNGL.Cengage.com&amp;CSeventh Day Adventist / BIM &amp;A
Prices effective until January 2027
Please attach to purchase order.&amp;RVersion 071520
Printed &amp;D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Kindergarten</vt:lpstr>
      <vt:lpstr>Grade 1</vt:lpstr>
      <vt:lpstr>Grade 2</vt:lpstr>
      <vt:lpstr>Grade 3</vt:lpstr>
      <vt:lpstr>Grade 4</vt:lpstr>
      <vt:lpstr>Grade 5</vt:lpstr>
      <vt:lpstr>Grade 6</vt:lpstr>
      <vt:lpstr>Grade 7</vt:lpstr>
      <vt:lpstr>Grade 8</vt:lpstr>
      <vt:lpstr>Grade 6 Advanced</vt:lpstr>
      <vt:lpstr>Grade 7 Advanced</vt:lpstr>
      <vt:lpstr>Grade 7 Accelerated</vt:lpstr>
      <vt:lpstr>Algebra 1</vt:lpstr>
      <vt:lpstr>Pilot Info</vt:lpstr>
      <vt:lpstr>Order Summary</vt:lpstr>
      <vt:lpstr>Digital Fulfillment</vt:lpstr>
      <vt:lpstr>Order Information </vt:lpstr>
      <vt:lpstr>9.18 Pilot List</vt:lpstr>
      <vt:lpstr>orders</vt:lpstr>
      <vt:lpstr>pilot</vt:lpstr>
      <vt:lpstr>pilotcount</vt:lpstr>
      <vt:lpstr>'Algebra 1'!Print_Area</vt:lpstr>
      <vt:lpstr>'Grade 1'!Print_Area</vt:lpstr>
      <vt:lpstr>'Grade 2'!Print_Area</vt:lpstr>
      <vt:lpstr>'Grade 3'!Print_Area</vt:lpstr>
      <vt:lpstr>'Grade 4'!Print_Area</vt:lpstr>
      <vt:lpstr>'Grade 5'!Print_Area</vt:lpstr>
      <vt:lpstr>'Grade 6'!Print_Area</vt:lpstr>
      <vt:lpstr>'Grade 6 Advanced'!Print_Area</vt:lpstr>
      <vt:lpstr>'Grade 7'!Print_Area</vt:lpstr>
      <vt:lpstr>'Grade 7 Accelerated'!Print_Area</vt:lpstr>
      <vt:lpstr>'Grade 7 Advanced'!Print_Area</vt:lpstr>
      <vt:lpstr>'Grade 8'!Print_Area</vt:lpstr>
      <vt:lpstr>Kindergarten!Print_Area</vt:lpstr>
      <vt:lpstr>Schools</vt:lpstr>
      <vt:lpstr>State</vt:lpstr>
      <vt:lpstr>zip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Jensen</dc:creator>
  <cp:lastModifiedBy>Bombelli, Kara S.</cp:lastModifiedBy>
  <cp:lastPrinted>2020-07-15T23:00:46Z</cp:lastPrinted>
  <dcterms:created xsi:type="dcterms:W3CDTF">2020-01-22T17:43:08Z</dcterms:created>
  <dcterms:modified xsi:type="dcterms:W3CDTF">2020-08-07T21:15:07Z</dcterms:modified>
</cp:coreProperties>
</file>